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\\server08\ROZPOCET\ROZBORY 2009 - 2021\Rozbory 2020\IV. Celorok 2020\RMČ - ZU\"/>
    </mc:Choice>
  </mc:AlternateContent>
  <xr:revisionPtr revIDLastSave="0" documentId="13_ncr:1_{1222813F-8DF3-4788-9946-89FC011F52F6}" xr6:coauthVersionLast="45" xr6:coauthVersionMax="46" xr10:uidLastSave="{00000000-0000-0000-0000-000000000000}"/>
  <bookViews>
    <workbookView xWindow="-120" yWindow="-120" windowWidth="29040" windowHeight="15840" tabRatio="659" firstSheet="7" activeTab="11" xr2:uid="{00000000-000D-0000-FFFF-FFFF00000000}"/>
  </bookViews>
  <sheets>
    <sheet name="Příloha č.1 - MŠ a ZŠ" sheetId="194" r:id="rId1"/>
    <sheet name="Příloha č. 2 - SeS" sheetId="190" r:id="rId2"/>
    <sheet name="Příloha č. 3 - Osmička pro rod." sheetId="191" r:id="rId3"/>
    <sheet name="Příloha č. 4 - GC" sheetId="188" r:id="rId4"/>
    <sheet name="Příloha č. 5 - SOS" sheetId="189" r:id="rId5"/>
    <sheet name="Příloha č. 6  - platy str.1" sheetId="186" r:id="rId6"/>
    <sheet name="Příloha č. 6 - OOV str. 2" sheetId="187" r:id="rId7"/>
    <sheet name="Příloha č. 7 - KV" sheetId="185" r:id="rId8"/>
    <sheet name="Příloha č. 8 - Osmá správa maje" sheetId="179" r:id="rId9"/>
    <sheet name="Příloha č. 9 -Správa tep. hos." sheetId="153" r:id="rId10"/>
    <sheet name="Příloha č. 10- Centrum Palmovka" sheetId="193" r:id="rId11"/>
    <sheet name="Příloha č.11 - IPODEC" sheetId="184" r:id="rId12"/>
    <sheet name="Příloha č. 12 - SeS" sheetId="195" r:id="rId13"/>
  </sheets>
  <definedNames>
    <definedName name="_xlnm.Print_Area" localSheetId="1">'Příloha č. 2 - SeS'!$B$4:$G$38</definedName>
    <definedName name="_xlnm.Print_Area" localSheetId="3">'Příloha č. 4 - GC'!$B$1:$G$54</definedName>
    <definedName name="_xlnm.Print_Area" localSheetId="5">'Příloha č. 6  - platy str.1'!$A$1:$M$33</definedName>
    <definedName name="_xlnm.Print_Area" localSheetId="6">'Příloha č. 6 - OOV str. 2'!$A$1:$G$43</definedName>
    <definedName name="_xlnm.Print_Area" localSheetId="7">'Příloha č. 7 - KV'!$B$1:$L$201</definedName>
    <definedName name="_xlnm.Print_Area" localSheetId="0">'Příloha č.1 - MŠ a ZŠ'!$B$3:$G$60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7" i="194" l="1"/>
  <c r="E57" i="194"/>
  <c r="C57" i="194"/>
  <c r="D8" i="194" l="1"/>
  <c r="E8" i="194"/>
  <c r="F8" i="194" s="1"/>
  <c r="F9" i="194"/>
  <c r="G9" i="194"/>
  <c r="F10" i="194"/>
  <c r="G10" i="194"/>
  <c r="F11" i="194"/>
  <c r="G11" i="194"/>
  <c r="F12" i="194"/>
  <c r="G12" i="194"/>
  <c r="F13" i="194"/>
  <c r="G13" i="194"/>
  <c r="C15" i="194"/>
  <c r="D15" i="194"/>
  <c r="E15" i="194"/>
  <c r="F16" i="194"/>
  <c r="G16" i="194"/>
  <c r="F17" i="194"/>
  <c r="G17" i="194"/>
  <c r="F18" i="194"/>
  <c r="G18" i="194"/>
  <c r="F19" i="194"/>
  <c r="G19" i="194"/>
  <c r="F20" i="194"/>
  <c r="G20" i="194"/>
  <c r="F21" i="194"/>
  <c r="G21" i="194"/>
  <c r="F22" i="194"/>
  <c r="G22" i="194"/>
  <c r="F23" i="194"/>
  <c r="G23" i="194"/>
  <c r="F24" i="194"/>
  <c r="G24" i="194"/>
  <c r="C25" i="194"/>
  <c r="D25" i="194"/>
  <c r="E25" i="194"/>
  <c r="F26" i="194"/>
  <c r="G26" i="194"/>
  <c r="F27" i="194"/>
  <c r="G27" i="194"/>
  <c r="F28" i="194"/>
  <c r="G28" i="194"/>
  <c r="F29" i="194"/>
  <c r="G29" i="194"/>
  <c r="F30" i="194"/>
  <c r="G30" i="194"/>
  <c r="F31" i="194"/>
  <c r="G31" i="194"/>
  <c r="F32" i="194"/>
  <c r="G32" i="194"/>
  <c r="F33" i="194"/>
  <c r="G33" i="194"/>
  <c r="C34" i="194"/>
  <c r="D34" i="194"/>
  <c r="E34" i="194"/>
  <c r="C35" i="194"/>
  <c r="D35" i="194"/>
  <c r="E35" i="194"/>
  <c r="F36" i="194"/>
  <c r="G36" i="194"/>
  <c r="F37" i="194"/>
  <c r="G37" i="194"/>
  <c r="C38" i="194"/>
  <c r="D38" i="194"/>
  <c r="E38" i="194"/>
  <c r="F39" i="194"/>
  <c r="G39" i="194"/>
  <c r="F40" i="194"/>
  <c r="G40" i="194"/>
  <c r="F41" i="194"/>
  <c r="G41" i="194"/>
  <c r="F42" i="194"/>
  <c r="G42" i="194"/>
  <c r="F43" i="194"/>
  <c r="G43" i="194"/>
  <c r="G44" i="194"/>
  <c r="G45" i="194"/>
  <c r="G47" i="194"/>
  <c r="G48" i="194"/>
  <c r="G49" i="194"/>
  <c r="G50" i="194"/>
  <c r="G51" i="194"/>
  <c r="G52" i="194"/>
  <c r="G55" i="194"/>
  <c r="G15" i="194" l="1"/>
  <c r="F38" i="194"/>
  <c r="F34" i="194"/>
  <c r="G35" i="194"/>
  <c r="C14" i="194"/>
  <c r="C53" i="194" s="1"/>
  <c r="C56" i="194" s="1"/>
  <c r="F56" i="194" s="1"/>
  <c r="F35" i="194"/>
  <c r="G34" i="194"/>
  <c r="F15" i="194"/>
  <c r="G8" i="194"/>
  <c r="E14" i="194"/>
  <c r="E53" i="194" s="1"/>
  <c r="D14" i="194"/>
  <c r="D53" i="194" s="1"/>
  <c r="D56" i="194" s="1"/>
  <c r="G56" i="194" s="1"/>
  <c r="G25" i="194"/>
  <c r="G38" i="194"/>
  <c r="F25" i="194"/>
  <c r="C53" i="189"/>
  <c r="D52" i="189"/>
  <c r="C52" i="189"/>
  <c r="G50" i="189"/>
  <c r="E50" i="189"/>
  <c r="G49" i="189"/>
  <c r="E49" i="189"/>
  <c r="G48" i="189"/>
  <c r="G47" i="189"/>
  <c r="E47" i="189"/>
  <c r="G46" i="189"/>
  <c r="G45" i="189"/>
  <c r="E45" i="189"/>
  <c r="G44" i="189"/>
  <c r="F44" i="189"/>
  <c r="E43" i="189"/>
  <c r="E54" i="189" s="1"/>
  <c r="C42" i="189"/>
  <c r="G41" i="189"/>
  <c r="F41" i="189"/>
  <c r="G40" i="189"/>
  <c r="F40" i="189"/>
  <c r="G39" i="189"/>
  <c r="F39" i="189"/>
  <c r="G37" i="189"/>
  <c r="F37" i="189"/>
  <c r="G36" i="189"/>
  <c r="F36" i="189"/>
  <c r="G34" i="189"/>
  <c r="F34" i="189"/>
  <c r="G33" i="189"/>
  <c r="F33" i="189"/>
  <c r="G32" i="189"/>
  <c r="F32" i="189"/>
  <c r="E31" i="189"/>
  <c r="E30" i="189"/>
  <c r="E29" i="189"/>
  <c r="E28" i="189"/>
  <c r="G28" i="189" s="1"/>
  <c r="G27" i="189"/>
  <c r="F27" i="189"/>
  <c r="E25" i="189"/>
  <c r="F25" i="189" s="1"/>
  <c r="D25" i="189"/>
  <c r="D18" i="189" s="1"/>
  <c r="C25" i="189"/>
  <c r="G24" i="189"/>
  <c r="F24" i="189"/>
  <c r="G23" i="189"/>
  <c r="F23" i="189"/>
  <c r="G22" i="189"/>
  <c r="F22" i="189"/>
  <c r="G21" i="189"/>
  <c r="F21" i="189"/>
  <c r="G19" i="189"/>
  <c r="F19" i="189"/>
  <c r="E19" i="189"/>
  <c r="E18" i="189" s="1"/>
  <c r="D19" i="189"/>
  <c r="C19" i="189"/>
  <c r="C18" i="189"/>
  <c r="G17" i="189"/>
  <c r="F17" i="189"/>
  <c r="G16" i="189"/>
  <c r="F16" i="189"/>
  <c r="G15" i="189"/>
  <c r="F15" i="189"/>
  <c r="G14" i="189"/>
  <c r="F14" i="189"/>
  <c r="G13" i="189"/>
  <c r="F13" i="189"/>
  <c r="F12" i="189"/>
  <c r="D12" i="189"/>
  <c r="D9" i="189" s="1"/>
  <c r="G11" i="189"/>
  <c r="F11" i="189"/>
  <c r="F9" i="189"/>
  <c r="E9" i="189"/>
  <c r="C9" i="189"/>
  <c r="E8" i="189"/>
  <c r="F8" i="189" s="1"/>
  <c r="C8" i="189"/>
  <c r="F14" i="194" l="1"/>
  <c r="G53" i="194"/>
  <c r="G14" i="194"/>
  <c r="F18" i="189"/>
  <c r="G18" i="189"/>
  <c r="D8" i="189"/>
  <c r="G9" i="189"/>
  <c r="E42" i="189"/>
  <c r="G12" i="189"/>
  <c r="E52" i="189"/>
  <c r="G52" i="189" s="1"/>
  <c r="G25" i="189"/>
  <c r="F53" i="194" l="1"/>
  <c r="E53" i="189"/>
  <c r="F42" i="189"/>
  <c r="G8" i="189"/>
  <c r="D42" i="189"/>
  <c r="D53" i="189" s="1"/>
  <c r="G42" i="189" l="1"/>
  <c r="E52" i="188" l="1"/>
  <c r="G34" i="191" l="1"/>
  <c r="F34" i="191"/>
  <c r="G33" i="191"/>
  <c r="G32" i="191"/>
  <c r="E30" i="191"/>
  <c r="D30" i="191"/>
  <c r="C30" i="191"/>
  <c r="D28" i="191"/>
  <c r="C28" i="191"/>
  <c r="G27" i="191"/>
  <c r="F27" i="191"/>
  <c r="G26" i="191"/>
  <c r="F26" i="191"/>
  <c r="G25" i="191"/>
  <c r="C25" i="191"/>
  <c r="F25" i="191" s="1"/>
  <c r="G23" i="191"/>
  <c r="G22" i="191"/>
  <c r="F22" i="191"/>
  <c r="E21" i="191"/>
  <c r="F21" i="191" s="1"/>
  <c r="D21" i="191"/>
  <c r="E20" i="191"/>
  <c r="E11" i="191" s="1"/>
  <c r="D20" i="191"/>
  <c r="C20" i="191"/>
  <c r="G19" i="191"/>
  <c r="F19" i="191"/>
  <c r="G16" i="191"/>
  <c r="F16" i="191"/>
  <c r="G15" i="191"/>
  <c r="F15" i="191"/>
  <c r="E15" i="191"/>
  <c r="D15" i="191"/>
  <c r="C15" i="191"/>
  <c r="G14" i="191"/>
  <c r="F14" i="191"/>
  <c r="G13" i="191"/>
  <c r="F13" i="191"/>
  <c r="G12" i="191"/>
  <c r="E12" i="191"/>
  <c r="F12" i="191" s="1"/>
  <c r="D12" i="191"/>
  <c r="C12" i="191"/>
  <c r="C11" i="191" s="1"/>
  <c r="D11" i="191"/>
  <c r="G10" i="191"/>
  <c r="F10" i="191"/>
  <c r="G9" i="191"/>
  <c r="F9" i="191"/>
  <c r="E8" i="191"/>
  <c r="E35" i="191" s="1"/>
  <c r="D8" i="191"/>
  <c r="D35" i="191" s="1"/>
  <c r="C8" i="191"/>
  <c r="C35" i="191" s="1"/>
  <c r="E37" i="191" l="1"/>
  <c r="G35" i="191"/>
  <c r="F35" i="191"/>
  <c r="G11" i="191"/>
  <c r="F11" i="191"/>
  <c r="C37" i="191"/>
  <c r="C36" i="191"/>
  <c r="F36" i="191" s="1"/>
  <c r="D36" i="191"/>
  <c r="G36" i="191" s="1"/>
  <c r="F8" i="191"/>
  <c r="F20" i="191"/>
  <c r="G8" i="191"/>
  <c r="G20" i="191"/>
  <c r="G21" i="191"/>
  <c r="D37" i="191" l="1"/>
  <c r="G36" i="190" l="1"/>
  <c r="F36" i="190"/>
  <c r="G34" i="190"/>
  <c r="F34" i="190"/>
  <c r="G33" i="190"/>
  <c r="F33" i="190"/>
  <c r="G32" i="190"/>
  <c r="F32" i="190"/>
  <c r="G31" i="190"/>
  <c r="F31" i="190"/>
  <c r="G30" i="190"/>
  <c r="F30" i="190"/>
  <c r="G28" i="190"/>
  <c r="F28" i="190"/>
  <c r="G27" i="190"/>
  <c r="F27" i="190"/>
  <c r="E26" i="190"/>
  <c r="G26" i="190" s="1"/>
  <c r="D26" i="190"/>
  <c r="C26" i="190"/>
  <c r="G24" i="190"/>
  <c r="F24" i="190"/>
  <c r="G23" i="190"/>
  <c r="F23" i="190"/>
  <c r="G22" i="190"/>
  <c r="F22" i="190"/>
  <c r="G21" i="190"/>
  <c r="F21" i="190"/>
  <c r="G20" i="190"/>
  <c r="F20" i="190"/>
  <c r="G19" i="190"/>
  <c r="F19" i="190"/>
  <c r="G18" i="190"/>
  <c r="F18" i="190"/>
  <c r="G17" i="190"/>
  <c r="F17" i="190"/>
  <c r="E16" i="190"/>
  <c r="G16" i="190" s="1"/>
  <c r="D16" i="190"/>
  <c r="C16" i="190"/>
  <c r="G15" i="190"/>
  <c r="F15" i="190"/>
  <c r="G14" i="190"/>
  <c r="F14" i="190"/>
  <c r="G13" i="190"/>
  <c r="F13" i="190"/>
  <c r="E12" i="190"/>
  <c r="G12" i="190" s="1"/>
  <c r="D12" i="190"/>
  <c r="D11" i="190" s="1"/>
  <c r="C12" i="190"/>
  <c r="E11" i="190"/>
  <c r="G11" i="190" s="1"/>
  <c r="C11" i="190"/>
  <c r="C35" i="190" s="1"/>
  <c r="C37" i="190" s="1"/>
  <c r="G10" i="190"/>
  <c r="F10" i="190"/>
  <c r="E9" i="190"/>
  <c r="G9" i="190" s="1"/>
  <c r="D9" i="190"/>
  <c r="C9" i="190"/>
  <c r="D35" i="190" l="1"/>
  <c r="D37" i="190" s="1"/>
  <c r="E35" i="190"/>
  <c r="F11" i="190"/>
  <c r="F16" i="190"/>
  <c r="F9" i="190"/>
  <c r="F12" i="190"/>
  <c r="F26" i="190"/>
  <c r="E37" i="190" l="1"/>
  <c r="G35" i="190"/>
  <c r="F35" i="190"/>
  <c r="E54" i="188" l="1"/>
  <c r="C52" i="188"/>
  <c r="G51" i="188"/>
  <c r="E50" i="188"/>
  <c r="G50" i="188" s="1"/>
  <c r="D50" i="188"/>
  <c r="D52" i="188" s="1"/>
  <c r="G49" i="188"/>
  <c r="G48" i="188"/>
  <c r="F48" i="188"/>
  <c r="F49" i="188" s="1"/>
  <c r="F50" i="188" s="1"/>
  <c r="F51" i="188" s="1"/>
  <c r="G47" i="188"/>
  <c r="G46" i="188"/>
  <c r="F46" i="188"/>
  <c r="G45" i="188"/>
  <c r="F45" i="188"/>
  <c r="G43" i="188"/>
  <c r="G42" i="188"/>
  <c r="F42" i="188"/>
  <c r="G41" i="188"/>
  <c r="F41" i="188"/>
  <c r="G39" i="188"/>
  <c r="F39" i="188"/>
  <c r="G38" i="188"/>
  <c r="F38" i="188"/>
  <c r="G37" i="188"/>
  <c r="F37" i="188"/>
  <c r="G36" i="188"/>
  <c r="F36" i="188"/>
  <c r="G35" i="188"/>
  <c r="G34" i="188"/>
  <c r="G33" i="188"/>
  <c r="G32" i="188"/>
  <c r="G30" i="188"/>
  <c r="F30" i="188"/>
  <c r="E29" i="188"/>
  <c r="G29" i="188" s="1"/>
  <c r="D29" i="188"/>
  <c r="C29" i="188"/>
  <c r="C16" i="188" s="1"/>
  <c r="G28" i="188"/>
  <c r="F28" i="188"/>
  <c r="G27" i="188"/>
  <c r="F27" i="188"/>
  <c r="G26" i="188"/>
  <c r="F26" i="188"/>
  <c r="G25" i="188"/>
  <c r="F25" i="188"/>
  <c r="E23" i="188"/>
  <c r="D23" i="188"/>
  <c r="C23" i="188"/>
  <c r="G22" i="188"/>
  <c r="F22" i="188"/>
  <c r="G21" i="188"/>
  <c r="F21" i="188"/>
  <c r="G20" i="188"/>
  <c r="F20" i="188"/>
  <c r="G19" i="188"/>
  <c r="F19" i="188"/>
  <c r="E17" i="188"/>
  <c r="D17" i="188"/>
  <c r="C17" i="188"/>
  <c r="G15" i="188"/>
  <c r="F15" i="188"/>
  <c r="G14" i="188"/>
  <c r="F14" i="188"/>
  <c r="G13" i="188"/>
  <c r="F13" i="188"/>
  <c r="G12" i="188"/>
  <c r="F12" i="188"/>
  <c r="E10" i="188"/>
  <c r="E9" i="188" s="1"/>
  <c r="D10" i="188"/>
  <c r="D9" i="188" s="1"/>
  <c r="C10" i="188"/>
  <c r="C9" i="188" s="1"/>
  <c r="D16" i="188" l="1"/>
  <c r="F23" i="188"/>
  <c r="C44" i="188"/>
  <c r="C53" i="188" s="1"/>
  <c r="G23" i="188"/>
  <c r="F29" i="188"/>
  <c r="G17" i="188"/>
  <c r="D44" i="188"/>
  <c r="D53" i="188" s="1"/>
  <c r="E16" i="188"/>
  <c r="G16" i="188" s="1"/>
  <c r="G9" i="188"/>
  <c r="F9" i="188"/>
  <c r="F10" i="188"/>
  <c r="G10" i="188"/>
  <c r="F17" i="188"/>
  <c r="F16" i="188" l="1"/>
  <c r="E44" i="188"/>
  <c r="G44" i="188"/>
  <c r="E53" i="188"/>
  <c r="G53" i="188" s="1"/>
  <c r="F44" i="188"/>
  <c r="G52" i="188"/>
  <c r="F52" i="188"/>
  <c r="G34" i="187" l="1"/>
  <c r="E34" i="187"/>
  <c r="F33" i="187"/>
  <c r="G33" i="187" s="1"/>
  <c r="D33" i="187"/>
  <c r="C33" i="187"/>
  <c r="E33" i="187" s="1"/>
  <c r="B33" i="187"/>
  <c r="G31" i="187"/>
  <c r="E31" i="187"/>
  <c r="G30" i="187"/>
  <c r="E30" i="187"/>
  <c r="F28" i="187"/>
  <c r="D28" i="187"/>
  <c r="E28" i="187" s="1"/>
  <c r="C28" i="187"/>
  <c r="B28" i="187"/>
  <c r="G26" i="187"/>
  <c r="E26" i="187"/>
  <c r="G24" i="187"/>
  <c r="E24" i="187"/>
  <c r="F22" i="187"/>
  <c r="F36" i="187" s="1"/>
  <c r="F40" i="187" s="1"/>
  <c r="D22" i="187"/>
  <c r="G22" i="187" s="1"/>
  <c r="C22" i="187"/>
  <c r="B22" i="187"/>
  <c r="B36" i="187" s="1"/>
  <c r="E18" i="187"/>
  <c r="G16" i="187"/>
  <c r="G14" i="187" s="1"/>
  <c r="E16" i="187"/>
  <c r="F14" i="187"/>
  <c r="D14" i="187"/>
  <c r="E14" i="187" s="1"/>
  <c r="C14" i="187"/>
  <c r="B14" i="187"/>
  <c r="D12" i="187"/>
  <c r="F12" i="187" s="1"/>
  <c r="M28" i="186"/>
  <c r="K28" i="186"/>
  <c r="G28" i="186"/>
  <c r="E28" i="186"/>
  <c r="L27" i="186"/>
  <c r="J27" i="186"/>
  <c r="K27" i="186" s="1"/>
  <c r="I27" i="186"/>
  <c r="H27" i="186"/>
  <c r="F27" i="186"/>
  <c r="G27" i="186" s="1"/>
  <c r="E27" i="186"/>
  <c r="D27" i="186"/>
  <c r="C27" i="186"/>
  <c r="B27" i="186"/>
  <c r="I25" i="186"/>
  <c r="J25" i="186" s="1"/>
  <c r="G25" i="186"/>
  <c r="E25" i="186"/>
  <c r="J24" i="186"/>
  <c r="M24" i="186" s="1"/>
  <c r="I24" i="186"/>
  <c r="G24" i="186"/>
  <c r="E24" i="186"/>
  <c r="L23" i="186"/>
  <c r="I23" i="186"/>
  <c r="H23" i="186"/>
  <c r="F23" i="186"/>
  <c r="G23" i="186" s="1"/>
  <c r="E23" i="186"/>
  <c r="D23" i="186"/>
  <c r="C23" i="186"/>
  <c r="B23" i="186"/>
  <c r="M21" i="186"/>
  <c r="K21" i="186"/>
  <c r="G21" i="186"/>
  <c r="E21" i="186"/>
  <c r="M19" i="186"/>
  <c r="K19" i="186"/>
  <c r="G19" i="186"/>
  <c r="E19" i="186"/>
  <c r="L17" i="186"/>
  <c r="L30" i="186" s="1"/>
  <c r="J17" i="186"/>
  <c r="M17" i="186" s="1"/>
  <c r="I17" i="186"/>
  <c r="I30" i="186" s="1"/>
  <c r="I32" i="186" s="1"/>
  <c r="H17" i="186"/>
  <c r="H30" i="186" s="1"/>
  <c r="H32" i="186" s="1"/>
  <c r="F17" i="186"/>
  <c r="F30" i="186" s="1"/>
  <c r="F32" i="186" s="1"/>
  <c r="D17" i="186"/>
  <c r="D30" i="186" s="1"/>
  <c r="C17" i="186"/>
  <c r="C30" i="186" s="1"/>
  <c r="C32" i="186" s="1"/>
  <c r="B17" i="186"/>
  <c r="B30" i="186" s="1"/>
  <c r="B32" i="186" s="1"/>
  <c r="M13" i="186"/>
  <c r="K13" i="186"/>
  <c r="G13" i="186"/>
  <c r="E13" i="186"/>
  <c r="M12" i="186"/>
  <c r="K12" i="186"/>
  <c r="G12" i="186"/>
  <c r="E12" i="186"/>
  <c r="L11" i="186"/>
  <c r="L32" i="186" s="1"/>
  <c r="J11" i="186"/>
  <c r="M11" i="186" s="1"/>
  <c r="I11" i="186"/>
  <c r="H11" i="186"/>
  <c r="F11" i="186"/>
  <c r="D11" i="186"/>
  <c r="G11" i="186" s="1"/>
  <c r="C11" i="186"/>
  <c r="B11" i="186"/>
  <c r="L7" i="186"/>
  <c r="J7" i="186"/>
  <c r="K17" i="186" l="1"/>
  <c r="C36" i="187"/>
  <c r="C40" i="187" s="1"/>
  <c r="B40" i="187"/>
  <c r="D36" i="187"/>
  <c r="G28" i="187"/>
  <c r="E22" i="187"/>
  <c r="G30" i="186"/>
  <c r="E30" i="186"/>
  <c r="D32" i="186"/>
  <c r="M25" i="186"/>
  <c r="K25" i="186"/>
  <c r="K24" i="186"/>
  <c r="K11" i="186"/>
  <c r="E17" i="186"/>
  <c r="J23" i="186"/>
  <c r="J30" i="186" s="1"/>
  <c r="G17" i="186"/>
  <c r="E11" i="186"/>
  <c r="M27" i="186"/>
  <c r="G36" i="187" l="1"/>
  <c r="D40" i="187"/>
  <c r="E36" i="187"/>
  <c r="K30" i="186"/>
  <c r="M30" i="186"/>
  <c r="J32" i="186"/>
  <c r="G32" i="186"/>
  <c r="E32" i="186"/>
  <c r="M23" i="186"/>
  <c r="K23" i="186"/>
  <c r="G40" i="187" l="1"/>
  <c r="E40" i="187"/>
  <c r="M32" i="186"/>
  <c r="K32" i="186"/>
  <c r="L198" i="185" l="1"/>
  <c r="K197" i="185"/>
  <c r="J197" i="185"/>
  <c r="J196" i="185" s="1"/>
  <c r="I197" i="185"/>
  <c r="I196" i="185" s="1"/>
  <c r="L191" i="185"/>
  <c r="L190" i="185"/>
  <c r="J189" i="185"/>
  <c r="L189" i="185" s="1"/>
  <c r="L188" i="185"/>
  <c r="L187" i="185"/>
  <c r="L186" i="185"/>
  <c r="K185" i="185"/>
  <c r="I185" i="185"/>
  <c r="L184" i="185"/>
  <c r="L183" i="185"/>
  <c r="L182" i="185"/>
  <c r="L181" i="185"/>
  <c r="K180" i="185"/>
  <c r="J180" i="185"/>
  <c r="I180" i="185"/>
  <c r="I179" i="185" s="1"/>
  <c r="L178" i="185"/>
  <c r="L177" i="185"/>
  <c r="L176" i="185"/>
  <c r="L175" i="185"/>
  <c r="L174" i="185"/>
  <c r="L173" i="185"/>
  <c r="J172" i="185"/>
  <c r="L172" i="185" s="1"/>
  <c r="L171" i="185"/>
  <c r="L170" i="185"/>
  <c r="L169" i="185"/>
  <c r="L168" i="185"/>
  <c r="L167" i="185"/>
  <c r="L166" i="185"/>
  <c r="L164" i="185"/>
  <c r="J163" i="185"/>
  <c r="L163" i="185" s="1"/>
  <c r="L160" i="185"/>
  <c r="L158" i="185"/>
  <c r="L157" i="185"/>
  <c r="L156" i="185"/>
  <c r="L155" i="185"/>
  <c r="J154" i="185"/>
  <c r="L154" i="185" s="1"/>
  <c r="J153" i="185"/>
  <c r="L153" i="185" s="1"/>
  <c r="L152" i="185"/>
  <c r="L150" i="185"/>
  <c r="L149" i="185"/>
  <c r="J148" i="185"/>
  <c r="L148" i="185" s="1"/>
  <c r="L147" i="185"/>
  <c r="K146" i="185"/>
  <c r="K145" i="185" s="1"/>
  <c r="I146" i="185"/>
  <c r="I145" i="185" s="1"/>
  <c r="L140" i="185"/>
  <c r="L139" i="185"/>
  <c r="K138" i="185"/>
  <c r="J138" i="185"/>
  <c r="I138" i="185"/>
  <c r="L137" i="185"/>
  <c r="K136" i="185"/>
  <c r="J136" i="185"/>
  <c r="I136" i="185"/>
  <c r="L134" i="185"/>
  <c r="L133" i="185"/>
  <c r="L132" i="185"/>
  <c r="J131" i="185"/>
  <c r="L131" i="185" s="1"/>
  <c r="L130" i="185"/>
  <c r="L129" i="185"/>
  <c r="L128" i="185"/>
  <c r="L127" i="185"/>
  <c r="K126" i="185"/>
  <c r="K125" i="185" s="1"/>
  <c r="I126" i="185"/>
  <c r="I125" i="185" s="1"/>
  <c r="L124" i="185"/>
  <c r="K123" i="185"/>
  <c r="J123" i="185"/>
  <c r="J122" i="185" s="1"/>
  <c r="I123" i="185"/>
  <c r="I122" i="185" s="1"/>
  <c r="L121" i="185"/>
  <c r="L120" i="185"/>
  <c r="J119" i="185"/>
  <c r="L119" i="185" s="1"/>
  <c r="K118" i="185"/>
  <c r="J118" i="185"/>
  <c r="K117" i="185"/>
  <c r="L117" i="185" s="1"/>
  <c r="J117" i="185"/>
  <c r="K116" i="185"/>
  <c r="J116" i="185"/>
  <c r="K115" i="185"/>
  <c r="J115" i="185"/>
  <c r="L114" i="185"/>
  <c r="L111" i="185"/>
  <c r="L110" i="185"/>
  <c r="L107" i="185"/>
  <c r="L106" i="185"/>
  <c r="L105" i="185"/>
  <c r="L104" i="185"/>
  <c r="K103" i="185"/>
  <c r="J103" i="185"/>
  <c r="L102" i="185"/>
  <c r="L101" i="185"/>
  <c r="L99" i="185"/>
  <c r="L98" i="185"/>
  <c r="L97" i="185"/>
  <c r="I96" i="185"/>
  <c r="I79" i="185" s="1"/>
  <c r="L92" i="185"/>
  <c r="L90" i="185"/>
  <c r="L88" i="185"/>
  <c r="L87" i="185"/>
  <c r="L85" i="185"/>
  <c r="L84" i="185"/>
  <c r="L83" i="185"/>
  <c r="L82" i="185"/>
  <c r="J81" i="185"/>
  <c r="L81" i="185" s="1"/>
  <c r="L78" i="185"/>
  <c r="L77" i="185"/>
  <c r="L76" i="185"/>
  <c r="L75" i="185"/>
  <c r="L74" i="185"/>
  <c r="L73" i="185"/>
  <c r="L72" i="185"/>
  <c r="L71" i="185"/>
  <c r="L70" i="185"/>
  <c r="L69" i="185"/>
  <c r="L68" i="185"/>
  <c r="L67" i="185"/>
  <c r="L66" i="185"/>
  <c r="L65" i="185"/>
  <c r="L64" i="185"/>
  <c r="L63" i="185"/>
  <c r="L62" i="185"/>
  <c r="L61" i="185"/>
  <c r="L60" i="185"/>
  <c r="L59" i="185"/>
  <c r="L58" i="185"/>
  <c r="L57" i="185"/>
  <c r="L56" i="185"/>
  <c r="L55" i="185"/>
  <c r="L54" i="185"/>
  <c r="K53" i="185"/>
  <c r="J53" i="185"/>
  <c r="I53" i="185"/>
  <c r="L52" i="185"/>
  <c r="K51" i="185"/>
  <c r="J51" i="185"/>
  <c r="I51" i="185"/>
  <c r="L50" i="185"/>
  <c r="K49" i="185"/>
  <c r="J49" i="185"/>
  <c r="I49" i="185"/>
  <c r="L48" i="185"/>
  <c r="K47" i="185"/>
  <c r="J47" i="185"/>
  <c r="I47" i="185"/>
  <c r="K45" i="185"/>
  <c r="K95" i="185" s="1"/>
  <c r="K144" i="185" s="1"/>
  <c r="K195" i="185" s="1"/>
  <c r="H45" i="185"/>
  <c r="H95" i="185" s="1"/>
  <c r="H144" i="185" s="1"/>
  <c r="H195" i="185" s="1"/>
  <c r="L40" i="185"/>
  <c r="L39" i="185"/>
  <c r="L38" i="185"/>
  <c r="L37" i="185"/>
  <c r="L36" i="185"/>
  <c r="L35" i="185"/>
  <c r="L34" i="185"/>
  <c r="K33" i="185"/>
  <c r="J33" i="185"/>
  <c r="I33" i="185"/>
  <c r="I32" i="185" s="1"/>
  <c r="K32" i="185"/>
  <c r="J32" i="185"/>
  <c r="K30" i="185"/>
  <c r="J30" i="185"/>
  <c r="I30" i="185"/>
  <c r="L29" i="185"/>
  <c r="L28" i="185"/>
  <c r="J27" i="185"/>
  <c r="L27" i="185" s="1"/>
  <c r="J25" i="185"/>
  <c r="L25" i="185" s="1"/>
  <c r="L24" i="185"/>
  <c r="L23" i="185"/>
  <c r="L22" i="185"/>
  <c r="L21" i="185"/>
  <c r="K20" i="185"/>
  <c r="I20" i="185"/>
  <c r="I19" i="185" s="1"/>
  <c r="L18" i="185"/>
  <c r="L17" i="185"/>
  <c r="L16" i="185"/>
  <c r="L15" i="185"/>
  <c r="K14" i="185"/>
  <c r="J14" i="185"/>
  <c r="I14" i="185"/>
  <c r="L13" i="185"/>
  <c r="L12" i="185"/>
  <c r="L11" i="185"/>
  <c r="L10" i="185"/>
  <c r="L9" i="185"/>
  <c r="L8" i="185"/>
  <c r="L7" i="185"/>
  <c r="K6" i="185"/>
  <c r="J6" i="185"/>
  <c r="I6" i="185"/>
  <c r="L180" i="185" l="1"/>
  <c r="L197" i="185"/>
  <c r="K5" i="185"/>
  <c r="L123" i="185"/>
  <c r="L116" i="185"/>
  <c r="I135" i="185"/>
  <c r="L51" i="185"/>
  <c r="J126" i="185"/>
  <c r="J125" i="185" s="1"/>
  <c r="L125" i="185" s="1"/>
  <c r="L32" i="185"/>
  <c r="L118" i="185"/>
  <c r="I46" i="185"/>
  <c r="I201" i="185" s="1"/>
  <c r="L33" i="185"/>
  <c r="L47" i="185"/>
  <c r="L53" i="185"/>
  <c r="I5" i="185"/>
  <c r="J135" i="185"/>
  <c r="L14" i="185"/>
  <c r="J5" i="185"/>
  <c r="K135" i="185"/>
  <c r="L115" i="185"/>
  <c r="L49" i="185"/>
  <c r="J96" i="185"/>
  <c r="J79" i="185" s="1"/>
  <c r="J46" i="185" s="1"/>
  <c r="K19" i="185"/>
  <c r="K96" i="185"/>
  <c r="L136" i="185"/>
  <c r="K196" i="185"/>
  <c r="J146" i="185"/>
  <c r="J145" i="185" s="1"/>
  <c r="L145" i="185" s="1"/>
  <c r="K179" i="185"/>
  <c r="L138" i="185"/>
  <c r="J20" i="185"/>
  <c r="J19" i="185" s="1"/>
  <c r="L103" i="185"/>
  <c r="J185" i="185"/>
  <c r="J179" i="185" s="1"/>
  <c r="K122" i="185"/>
  <c r="L122" i="185" s="1"/>
  <c r="L6" i="185"/>
  <c r="L19" i="185" l="1"/>
  <c r="L126" i="185"/>
  <c r="L5" i="185"/>
  <c r="L96" i="185"/>
  <c r="K79" i="185"/>
  <c r="L79" i="185" s="1"/>
  <c r="L185" i="185"/>
  <c r="L179" i="185"/>
  <c r="L135" i="185"/>
  <c r="J201" i="185"/>
  <c r="L146" i="185"/>
  <c r="L196" i="185"/>
  <c r="L20" i="185"/>
  <c r="K46" i="185" l="1"/>
  <c r="L46" i="185" l="1"/>
  <c r="K201" i="185"/>
  <c r="L201" i="185" s="1"/>
</calcChain>
</file>

<file path=xl/sharedStrings.xml><?xml version="1.0" encoding="utf-8"?>
<sst xmlns="http://schemas.openxmlformats.org/spreadsheetml/2006/main" count="1403" uniqueCount="672">
  <si>
    <t>upravený</t>
  </si>
  <si>
    <t>%</t>
  </si>
  <si>
    <t>rozpočet</t>
  </si>
  <si>
    <t>VÝNOSY celkem</t>
  </si>
  <si>
    <t>VZP, ZP a léč. činnost</t>
  </si>
  <si>
    <t>NÁKLADY celkem</t>
  </si>
  <si>
    <t>Spotřebované nákupy</t>
  </si>
  <si>
    <t>spotřeba energie</t>
  </si>
  <si>
    <t>Služby</t>
  </si>
  <si>
    <t>opravy a udržování</t>
  </si>
  <si>
    <t>Osobní náklady</t>
  </si>
  <si>
    <t>ostatní osobní náklady</t>
  </si>
  <si>
    <t>Odpisy budov a zařízení</t>
  </si>
  <si>
    <t>ROZDÍL</t>
  </si>
  <si>
    <t>HOSPODÁŘSKÝ VÝSLEDEK</t>
  </si>
  <si>
    <t>Daně a poplatky, ost. náklady</t>
  </si>
  <si>
    <t>spotřeba ostatní</t>
  </si>
  <si>
    <t>ostatní</t>
  </si>
  <si>
    <t xml:space="preserve">ostatní služby  </t>
  </si>
  <si>
    <t>Daně a poplatky</t>
  </si>
  <si>
    <t>Ostatní náklady</t>
  </si>
  <si>
    <t>(v tis. Kč)</t>
  </si>
  <si>
    <t>stanovený</t>
  </si>
  <si>
    <t>skuteč.</t>
  </si>
  <si>
    <t>skutečn.</t>
  </si>
  <si>
    <t>O d v ě t v í</t>
  </si>
  <si>
    <t>plnění</t>
  </si>
  <si>
    <t>(v %)</t>
  </si>
  <si>
    <t>Stát. správa a úz.samospráva</t>
  </si>
  <si>
    <t>Příspěvkové organizace</t>
  </si>
  <si>
    <t>Zdravotnictví a sociální oblast</t>
  </si>
  <si>
    <t>Příspěvkové org. celkem</t>
  </si>
  <si>
    <t>(%)</t>
  </si>
  <si>
    <t>Státní správa a úz.samospráva</t>
  </si>
  <si>
    <t xml:space="preserve">Zdravot. a sociál. oblast </t>
  </si>
  <si>
    <t>Příspěv. org. celkem</t>
  </si>
  <si>
    <t>Text</t>
  </si>
  <si>
    <t>potraviny</t>
  </si>
  <si>
    <t>plyn</t>
  </si>
  <si>
    <t>mzdové náklady</t>
  </si>
  <si>
    <t>Příloha důvodové zprávy č. 4</t>
  </si>
  <si>
    <t xml:space="preserve">vodné </t>
  </si>
  <si>
    <t>Ostatní platby za provedené práce (v tis. Kč)</t>
  </si>
  <si>
    <t>na rok</t>
  </si>
  <si>
    <t>Úřad MČ Praha 8</t>
  </si>
  <si>
    <t>Gerontologické centrum Praha 8</t>
  </si>
  <si>
    <t xml:space="preserve">     Průměrný evid. počet zaměstnanců (přep. osoby)</t>
  </si>
  <si>
    <t xml:space="preserve">   Prostředky na platy  (tis.Kč)</t>
  </si>
  <si>
    <t>limit</t>
  </si>
  <si>
    <t>počet na</t>
  </si>
  <si>
    <t>(k RZ)</t>
  </si>
  <si>
    <t>po změnách</t>
  </si>
  <si>
    <t>Tabulka č. 1</t>
  </si>
  <si>
    <t>Tabulka č. 2</t>
  </si>
  <si>
    <t>ZŠ Burešova</t>
  </si>
  <si>
    <t>SeS MČ Praha 8 - hlavní činnost</t>
  </si>
  <si>
    <t>SeS MČ Praha 8 - doplňková činnost</t>
  </si>
  <si>
    <t>pokrytí z RF</t>
  </si>
  <si>
    <r>
      <t xml:space="preserve">      </t>
    </r>
    <r>
      <rPr>
        <b/>
        <u/>
        <sz val="11"/>
        <rFont val="Arial CE"/>
        <family val="2"/>
        <charset val="238"/>
      </rPr>
      <t>MČ CELKEM</t>
    </r>
  </si>
  <si>
    <t>skuteč-</t>
  </si>
  <si>
    <t>nost</t>
  </si>
  <si>
    <t>Příloha důvodové zprávy č. 5</t>
  </si>
  <si>
    <t>MŠ Korycanská</t>
  </si>
  <si>
    <t>NEINVESTIČNÍ PŘÍSPĚVEK</t>
  </si>
  <si>
    <t>ZŠ Žernosecká</t>
  </si>
  <si>
    <t>MŠ U Sluncové</t>
  </si>
  <si>
    <t>pokrytí z IF (opravy a údržba)</t>
  </si>
  <si>
    <t>PŘÍSPĚVKY A DOTACE CELKEM</t>
  </si>
  <si>
    <t>0202</t>
  </si>
  <si>
    <t>0414</t>
  </si>
  <si>
    <t>ZŠ Palmovka</t>
  </si>
  <si>
    <t>ZŠ B. Hrabala</t>
  </si>
  <si>
    <t>KD Ládví</t>
  </si>
  <si>
    <t>ZŠ Glowackého</t>
  </si>
  <si>
    <t>ZŠ Hovorčovická</t>
  </si>
  <si>
    <t>0804</t>
  </si>
  <si>
    <t>0931</t>
  </si>
  <si>
    <t xml:space="preserve">stravné </t>
  </si>
  <si>
    <t xml:space="preserve">školné </t>
  </si>
  <si>
    <t>rodiče - platby</t>
  </si>
  <si>
    <t>ostatní + fondy</t>
  </si>
  <si>
    <t xml:space="preserve">spotřební materiál </t>
  </si>
  <si>
    <t xml:space="preserve">drobný hmotný majetek </t>
  </si>
  <si>
    <t xml:space="preserve">elektřina </t>
  </si>
  <si>
    <t xml:space="preserve">teplo </t>
  </si>
  <si>
    <t xml:space="preserve">ostatní </t>
  </si>
  <si>
    <t xml:space="preserve">výkony spojů </t>
  </si>
  <si>
    <t xml:space="preserve">nájemné a služby </t>
  </si>
  <si>
    <t xml:space="preserve">úklid </t>
  </si>
  <si>
    <t xml:space="preserve">opravy a udržování </t>
  </si>
  <si>
    <t xml:space="preserve">cestovné </t>
  </si>
  <si>
    <t xml:space="preserve">náklady na reprezentaci </t>
  </si>
  <si>
    <t xml:space="preserve">odvody </t>
  </si>
  <si>
    <t xml:space="preserve">Odpisy zařízení </t>
  </si>
  <si>
    <t>% plnění k SR</t>
  </si>
  <si>
    <t>% plnění k RZ</t>
  </si>
  <si>
    <t xml:space="preserve"> </t>
  </si>
  <si>
    <t xml:space="preserve">Spotřebované nákupy </t>
  </si>
  <si>
    <t xml:space="preserve">Služby    </t>
  </si>
  <si>
    <t xml:space="preserve">zákonné sociální pojištění </t>
  </si>
  <si>
    <t>jiný drobný dlouhod. hmotný majetek</t>
  </si>
  <si>
    <t>Čerpání rozpočtu příspěvkové organizace Osmička pro rodinu</t>
  </si>
  <si>
    <t>mzdové náklady, z toho:</t>
  </si>
  <si>
    <t xml:space="preserve">spotřeba materiálu </t>
  </si>
  <si>
    <t xml:space="preserve">spotřeba energie </t>
  </si>
  <si>
    <t xml:space="preserve">náklady na  reprezentaci </t>
  </si>
  <si>
    <t xml:space="preserve">prostředky na platy </t>
  </si>
  <si>
    <t xml:space="preserve">výplaty nemocenské </t>
  </si>
  <si>
    <t xml:space="preserve">tržby z vlastní činnosti </t>
  </si>
  <si>
    <t xml:space="preserve">úroky a pod. </t>
  </si>
  <si>
    <t xml:space="preserve">kolky, správní poplatky </t>
  </si>
  <si>
    <t xml:space="preserve">jiné ostatní náklady </t>
  </si>
  <si>
    <t xml:space="preserve">               Příloha důvodové zprávy č. 3</t>
  </si>
  <si>
    <t>Školství</t>
  </si>
  <si>
    <t>Kultura</t>
  </si>
  <si>
    <t>Osmička pro rodinu</t>
  </si>
  <si>
    <t>dětské jesle</t>
  </si>
  <si>
    <t>pečovatelská služba</t>
  </si>
  <si>
    <t>denní stacionář</t>
  </si>
  <si>
    <t>kluby seniorů</t>
  </si>
  <si>
    <t>Rok zahájení/ ukončení akce</t>
  </si>
  <si>
    <t>MČ Praha 8</t>
  </si>
  <si>
    <t>Kapitola  02 - městská infrastruktura</t>
  </si>
  <si>
    <t>Kapitola  03 - doprava</t>
  </si>
  <si>
    <t>0319</t>
  </si>
  <si>
    <t>Kapitola  04 - školství, mládež a sport</t>
  </si>
  <si>
    <t>0402</t>
  </si>
  <si>
    <t>ZŠ Na Šutce</t>
  </si>
  <si>
    <t>ZŠ Dolákova</t>
  </si>
  <si>
    <t>Investiční akce malého rozsahu</t>
  </si>
  <si>
    <t>Kapitola  05 - zdravotnictví a sociální oblast</t>
  </si>
  <si>
    <t>Kapitola  06 - kultura a cestovní ruch</t>
  </si>
  <si>
    <t>Kapitola  07 - bezpečnost</t>
  </si>
  <si>
    <t>Kapitola  08 - hospodářství</t>
  </si>
  <si>
    <t>080916</t>
  </si>
  <si>
    <t>Kapitola  09 - vnitřní správa</t>
  </si>
  <si>
    <t xml:space="preserve">               Příloha důvodové zprávy č. 1</t>
  </si>
  <si>
    <t>UZ 096 - Posílení mzdových prostředků</t>
  </si>
  <si>
    <t>Schválený rozpočet (SR)</t>
  </si>
  <si>
    <t>Rozpočet po změnách (RZ)</t>
  </si>
  <si>
    <t>0231</t>
  </si>
  <si>
    <t>80560413617</t>
  </si>
  <si>
    <t>80707021017</t>
  </si>
  <si>
    <t>ZŠ a MŠ P. Strozziho</t>
  </si>
  <si>
    <t>MŠ Dolákova</t>
  </si>
  <si>
    <t>2390409413517</t>
  </si>
  <si>
    <t>0504</t>
  </si>
  <si>
    <t>80496050917</t>
  </si>
  <si>
    <t>081417</t>
  </si>
  <si>
    <t>zákonné sociální náklady FKSP</t>
  </si>
  <si>
    <t>Příloha důvodové zprávy č. 7</t>
  </si>
  <si>
    <t>Příloha důvodové zprávy č. 9</t>
  </si>
  <si>
    <t>Příloha důvodové zprávy č. 10</t>
  </si>
  <si>
    <t>Příloha důvodové zprávy č. 8</t>
  </si>
  <si>
    <t xml:space="preserve">Tržby    </t>
  </si>
  <si>
    <t xml:space="preserve">z toho:   </t>
  </si>
  <si>
    <t>spotřeba materiálu</t>
  </si>
  <si>
    <t>zákonné sociální pojištění</t>
  </si>
  <si>
    <t>odstupné</t>
  </si>
  <si>
    <t>ostatní sociální  náklady</t>
  </si>
  <si>
    <t>čas.rozlišení transferu z odpisování</t>
  </si>
  <si>
    <t>0105</t>
  </si>
  <si>
    <t>2017/2020</t>
  </si>
  <si>
    <t>2018/2019</t>
  </si>
  <si>
    <t>2018/2020</t>
  </si>
  <si>
    <t>Navýšení kapacity základního vzdělávání za účelem sociální inkluze</t>
  </si>
  <si>
    <t>Přestavba multifunkčního sportoviště u ZŠ Na Korábě</t>
  </si>
  <si>
    <t>Palmovka</t>
  </si>
  <si>
    <t>2017/2019</t>
  </si>
  <si>
    <t>Odbor správy majetku</t>
  </si>
  <si>
    <t>080718</t>
  </si>
  <si>
    <t>SOS v Praze 8</t>
  </si>
  <si>
    <t>Čerpání rozpočtu základních a mateřských škol zřízených</t>
  </si>
  <si>
    <t>VÝNOSY</t>
  </si>
  <si>
    <t>dotace MHMP (UZ 33 xxx)</t>
  </si>
  <si>
    <t>Mzdové prostředky (MČ Praha 8 ), z toho :</t>
  </si>
  <si>
    <t>UZ 091 - Integrace - asistenti</t>
  </si>
  <si>
    <t>Odpisy EU</t>
  </si>
  <si>
    <t>ostatní  - přefakturace</t>
  </si>
  <si>
    <t>spotřební materiál</t>
  </si>
  <si>
    <t xml:space="preserve">úklid chodníků, sekání trávy, praní prádla </t>
  </si>
  <si>
    <t xml:space="preserve">mzdové náklady </t>
  </si>
  <si>
    <t>Daně a poplatky, ostatní náklady</t>
  </si>
  <si>
    <t>HMP</t>
  </si>
  <si>
    <t>MŠ Řešovská</t>
  </si>
  <si>
    <t>MŠ Chabařovická</t>
  </si>
  <si>
    <t>Mazurská</t>
  </si>
  <si>
    <t>Příloha důvodové zprávy č. 2</t>
  </si>
  <si>
    <t>Čerpání rozpočtu Servisního střediska pro správu svěř. majetku (SeS) MČ Praha 8</t>
  </si>
  <si>
    <t>% k SR</t>
  </si>
  <si>
    <t xml:space="preserve">% k RZ </t>
  </si>
  <si>
    <t xml:space="preserve">zákonné sociální náklady </t>
  </si>
  <si>
    <t>x</t>
  </si>
  <si>
    <t>zákonné sociální pojištění -524+527</t>
  </si>
  <si>
    <t>Ostatní sociální náklady zák. pojiš. 525</t>
  </si>
  <si>
    <t xml:space="preserve">VÝNOSY celkem z toho : </t>
  </si>
  <si>
    <t xml:space="preserve"> NÁKLADY  celkem </t>
  </si>
  <si>
    <t>Spotřebované nákupy z toho :</t>
  </si>
  <si>
    <t xml:space="preserve">Služby  z toho :  </t>
  </si>
  <si>
    <t>Dotace MHMP (z UZ 33 xxx) z ř. 6</t>
  </si>
  <si>
    <t>UZ 17050 OP PPR</t>
  </si>
  <si>
    <t>UZ 104 OP PPR</t>
  </si>
  <si>
    <t>Erasmus</t>
  </si>
  <si>
    <t>neinvestiční příspěvek poskytnutý</t>
  </si>
  <si>
    <t>domácí ošetřovatelská péče - zdravotní výkony</t>
  </si>
  <si>
    <t>dům sociálních služeb</t>
  </si>
  <si>
    <r>
      <rPr>
        <b/>
        <sz val="11"/>
        <rFont val="Arial"/>
        <family val="2"/>
        <charset val="238"/>
      </rPr>
      <t>Ostatní výnosy</t>
    </r>
    <r>
      <rPr>
        <sz val="11"/>
        <rFont val="Arial"/>
        <family val="2"/>
        <charset val="238"/>
      </rPr>
      <t xml:space="preserve"> vč. úroků</t>
    </r>
  </si>
  <si>
    <t>Provozní náklady</t>
  </si>
  <si>
    <t>OON</t>
  </si>
  <si>
    <t>zákonné zdravotní pojištění</t>
  </si>
  <si>
    <t>zákonné sociální náklady (FKSP)</t>
  </si>
  <si>
    <t>příspěvek na provoz poskytnutý od MČ</t>
  </si>
  <si>
    <t>Úřad MČ Praha 8 - hlavní činnost</t>
  </si>
  <si>
    <t>Úřad MČ Praha 8 - zdaňovaná činnost</t>
  </si>
  <si>
    <t>Volby do Evropského parlamentu</t>
  </si>
  <si>
    <t>Sčítání lidu, domů a bytů</t>
  </si>
  <si>
    <t>ORJ</t>
  </si>
  <si>
    <t xml:space="preserve">Číslo akce           </t>
  </si>
  <si>
    <t>Název akce</t>
  </si>
  <si>
    <t>Adresa akce</t>
  </si>
  <si>
    <t xml:space="preserve">Zdroj financování </t>
  </si>
  <si>
    <t>Plnění k RZ                v %</t>
  </si>
  <si>
    <t>Kapitola 01 – rozvoj obce</t>
  </si>
  <si>
    <t>Odbor evropských fondů</t>
  </si>
  <si>
    <t>0127</t>
  </si>
  <si>
    <t>010119</t>
  </si>
  <si>
    <t>MŠ Korycanská - snížení energetické náročnosti</t>
  </si>
  <si>
    <t>MČ</t>
  </si>
  <si>
    <t>2019/2019</t>
  </si>
  <si>
    <t>010219</t>
  </si>
  <si>
    <t>MŠ Řešovská - snížení energetické náročnosti</t>
  </si>
  <si>
    <t>010319</t>
  </si>
  <si>
    <t>MŠ Sokolovská - snížení energetické náročnosti</t>
  </si>
  <si>
    <t>010419</t>
  </si>
  <si>
    <t>MŠ U Školské zahrady - snížení energetické náročnosti</t>
  </si>
  <si>
    <t>010519</t>
  </si>
  <si>
    <t>MŠ U Sluncové - snížení energetické náročnosti</t>
  </si>
  <si>
    <t>010619</t>
  </si>
  <si>
    <t>MŠ Chabařovická - snížení energetické náročnosti</t>
  </si>
  <si>
    <t>Odbor územního rozvoje a výstavby (odd. architekta MČ a strategického rozvoje)</t>
  </si>
  <si>
    <t>010719</t>
  </si>
  <si>
    <t>Praha 8</t>
  </si>
  <si>
    <t>2017/2021</t>
  </si>
  <si>
    <t>Odbor životního prostředí</t>
  </si>
  <si>
    <t>020916</t>
  </si>
  <si>
    <t>Florenc - revitalizace zelených ploch u metra - studie a PD</t>
  </si>
  <si>
    <t>Florence</t>
  </si>
  <si>
    <t>021216</t>
  </si>
  <si>
    <t>Revitalizace ploch malého rozsahu vč. PD</t>
  </si>
  <si>
    <t>021516</t>
  </si>
  <si>
    <t>Rokytka</t>
  </si>
  <si>
    <t>021018</t>
  </si>
  <si>
    <t>Revitalizace prostr. a pozemku na parc. č. 2730/1 a 2730/3, Rokytka</t>
  </si>
  <si>
    <t>Na Korábě</t>
  </si>
  <si>
    <t>HMP/MČ</t>
  </si>
  <si>
    <t>80760080118</t>
  </si>
  <si>
    <t>Revitalizace veřejných prostor Palmovka</t>
  </si>
  <si>
    <t>2018/2021</t>
  </si>
  <si>
    <t>80512020316</t>
  </si>
  <si>
    <t>Úprava pěších cest v Thomayerových sadech</t>
  </si>
  <si>
    <t>Thomayerovy sady</t>
  </si>
  <si>
    <t>80515090316</t>
  </si>
  <si>
    <t>Revitalizace třešňového sadu v ul. Na Truhlářce na Bílé skále</t>
  </si>
  <si>
    <t>Na Truhlářce - Bílá skála</t>
  </si>
  <si>
    <t>2016/2020</t>
  </si>
  <si>
    <t>Odbor dopravy</t>
  </si>
  <si>
    <t>2019/2020</t>
  </si>
  <si>
    <t>0427</t>
  </si>
  <si>
    <t>ZŠ Lyčkovo náměstí, Pernerova 29</t>
  </si>
  <si>
    <t>EU/HMP/MČ</t>
  </si>
  <si>
    <t>Vybudování fitparku</t>
  </si>
  <si>
    <t>Odbor školství</t>
  </si>
  <si>
    <t>2541066041819</t>
  </si>
  <si>
    <t>II. etapa modernizace zařízení a vybavení tříd</t>
  </si>
  <si>
    <t>2541103041919</t>
  </si>
  <si>
    <t>2541106042019</t>
  </si>
  <si>
    <t>2541108042119</t>
  </si>
  <si>
    <t>Servisní středisko (SeS) pro správu svěř. majetku MČ Praha 8</t>
  </si>
  <si>
    <t>80372043117</t>
  </si>
  <si>
    <t>ZŠ a MŠ Lyčkovo náměstí</t>
  </si>
  <si>
    <t>415017</t>
  </si>
  <si>
    <t>MŠ Libčická</t>
  </si>
  <si>
    <t>MŠ a ZŠ</t>
  </si>
  <si>
    <t>041119</t>
  </si>
  <si>
    <t>041219</t>
  </si>
  <si>
    <t>047917</t>
  </si>
  <si>
    <t>042718</t>
  </si>
  <si>
    <t>DSP ZŠ (zkapacitnění)</t>
  </si>
  <si>
    <t>80942040818</t>
  </si>
  <si>
    <t>81014042319</t>
  </si>
  <si>
    <t>042819</t>
  </si>
  <si>
    <t>Poliklinika Mazurská</t>
  </si>
  <si>
    <t>Odbor informatiky</t>
  </si>
  <si>
    <t>0726</t>
  </si>
  <si>
    <t>Klapkova</t>
  </si>
  <si>
    <t>080419</t>
  </si>
  <si>
    <t>080519</t>
  </si>
  <si>
    <t>0911</t>
  </si>
  <si>
    <t xml:space="preserve">Odbor kancelář starosty                                                                            </t>
  </si>
  <si>
    <t>090216</t>
  </si>
  <si>
    <t>Revitalizace náměstí a parku u KD Krakov</t>
  </si>
  <si>
    <t>Krakov</t>
  </si>
  <si>
    <t>091416</t>
  </si>
  <si>
    <t xml:space="preserve">PD - Revitalizace parku Dlážděnka (naučná stezka) </t>
  </si>
  <si>
    <t>Dlážděnka</t>
  </si>
  <si>
    <t>81161090318</t>
  </si>
  <si>
    <t>2019/2021</t>
  </si>
  <si>
    <t>090318</t>
  </si>
  <si>
    <t>Revitalizace parku Dlážděnka - I. etapa</t>
  </si>
  <si>
    <t>str. 5/5</t>
  </si>
  <si>
    <t>str. 4/5</t>
  </si>
  <si>
    <t>str. 3/5</t>
  </si>
  <si>
    <t>str. 2/5</t>
  </si>
  <si>
    <t>str. 1/5</t>
  </si>
  <si>
    <t>Příloha důvodové zprávy č. 11</t>
  </si>
  <si>
    <t>Upravený rozpočet kapitálových výdajů roku 2020 (v tis. Kč)</t>
  </si>
  <si>
    <t>Profinanco- váno od počátku akce k 31.12.2020</t>
  </si>
  <si>
    <t>Skutečnost čerpání/      odeslaný příspěvek k 31.12.2020</t>
  </si>
  <si>
    <t>MŠ Sokolovská</t>
  </si>
  <si>
    <t>MŠ U Školské zahrady</t>
  </si>
  <si>
    <t>ZŠ Lyčkovo nám., Pernerova- snížení energetické náročnosti</t>
  </si>
  <si>
    <t>ZŠ Lyčkovo náměstí</t>
  </si>
  <si>
    <t>010120</t>
  </si>
  <si>
    <t>Výstavba nového kampusu veř.vybavenosti v lokalitě U Meteoru</t>
  </si>
  <si>
    <t>U Meteoru</t>
  </si>
  <si>
    <t>2020/xxx</t>
  </si>
  <si>
    <t>010220</t>
  </si>
  <si>
    <t>Výstavba nové ZŠ na Rohanském ostrově</t>
  </si>
  <si>
    <t>Rohanský ostrov</t>
  </si>
  <si>
    <t>010320</t>
  </si>
  <si>
    <t>Licence ke strategickému nástroji plánování rozvoje</t>
  </si>
  <si>
    <t>Palmovka (předláždění křižovatky a kontejnerová kavárna na Palmovce)</t>
  </si>
  <si>
    <t>Odboru životního prostředí</t>
  </si>
  <si>
    <t>2015/2020</t>
  </si>
  <si>
    <t>Výstavba podzemních kontejnerů na území MČ Praha 8 - I. etapa</t>
  </si>
  <si>
    <t>2020/2020</t>
  </si>
  <si>
    <t>MČ/HMP</t>
  </si>
  <si>
    <t>81307020120</t>
  </si>
  <si>
    <t>Výsadba stromořadí v k. ú. Kobylisy</t>
  </si>
  <si>
    <t>Kobylisy</t>
  </si>
  <si>
    <t xml:space="preserve">HMP </t>
  </si>
  <si>
    <t>2016/2021</t>
  </si>
  <si>
    <t>Odboru kancelář starosty</t>
  </si>
  <si>
    <t>30118</t>
  </si>
  <si>
    <t>PD Úprava bezmotorové komunikace A2</t>
  </si>
  <si>
    <t>30119</t>
  </si>
  <si>
    <t>PD Úprava bezmotorové komunikace A2 a A26</t>
  </si>
  <si>
    <t>30218</t>
  </si>
  <si>
    <t xml:space="preserve">PD Vybudování parkovacích stání v ulici Famfulíkova, Eledrova a Řešovská </t>
  </si>
  <si>
    <t>30219</t>
  </si>
  <si>
    <t>PD Úprava bezmotorové komunikace Šaldova-Negrelliho viadukt</t>
  </si>
  <si>
    <t>30220</t>
  </si>
  <si>
    <t>PD vybudování parkovacích stání v ulici Střekovská, Štětínská, Poznaňská, Řešovská</t>
  </si>
  <si>
    <t>30319</t>
  </si>
  <si>
    <t>Vybudování bezmotorové komunikace A2 - Lib. most až Šaldova</t>
  </si>
  <si>
    <t>81500030119</t>
  </si>
  <si>
    <t>Úprava bezmotorové komunikace A2 a A26</t>
  </si>
  <si>
    <t>2021/xxx</t>
  </si>
  <si>
    <t>0404</t>
  </si>
  <si>
    <t>81232080120</t>
  </si>
  <si>
    <t>Výměna povrchu hřiště U Meteoru</t>
  </si>
  <si>
    <t>043120</t>
  </si>
  <si>
    <t>III. etapa modernizace zařízení a vybavení tříd</t>
  </si>
  <si>
    <t>MČ/HMP/EU</t>
  </si>
  <si>
    <t>2020/ ???</t>
  </si>
  <si>
    <t>043220</t>
  </si>
  <si>
    <t>MŠ Poznaňská</t>
  </si>
  <si>
    <t>043320</t>
  </si>
  <si>
    <t>043620</t>
  </si>
  <si>
    <t>MŠ Štěpnická</t>
  </si>
  <si>
    <t>Přeložka kabelu trakč.ved.ZŠ a MŠ P.Strozziho</t>
  </si>
  <si>
    <t>040120</t>
  </si>
  <si>
    <t>Vklad do nadace</t>
  </si>
  <si>
    <t>043020</t>
  </si>
  <si>
    <t>043420</t>
  </si>
  <si>
    <t>ZŠ a MŠ Dolákova</t>
  </si>
  <si>
    <t>043520</t>
  </si>
  <si>
    <t>ZŠ Mazurská</t>
  </si>
  <si>
    <t>043720</t>
  </si>
  <si>
    <t>043820</t>
  </si>
  <si>
    <t>ZŠ Na Slovance</t>
  </si>
  <si>
    <t>2541060411318</t>
  </si>
  <si>
    <t>2541063413217</t>
  </si>
  <si>
    <t>ZŠ Libčická</t>
  </si>
  <si>
    <t>2541064412817</t>
  </si>
  <si>
    <t>2541065413017</t>
  </si>
  <si>
    <t>2541069041118</t>
  </si>
  <si>
    <t>ZŠ a MŠ U Školské zahrady</t>
  </si>
  <si>
    <t>2541104412717</t>
  </si>
  <si>
    <t>ZŠ a MŠ Na Slovance</t>
  </si>
  <si>
    <t>2541105413117</t>
  </si>
  <si>
    <t>2541107041820</t>
  </si>
  <si>
    <t xml:space="preserve">ZŠ a MŠ Ústavní </t>
  </si>
  <si>
    <t>2541109415617</t>
  </si>
  <si>
    <t>2541113412917</t>
  </si>
  <si>
    <t>040220</t>
  </si>
  <si>
    <t>Havarijní rekonstrukce trafostanice KD Ládví</t>
  </si>
  <si>
    <t xml:space="preserve">Burešova </t>
  </si>
  <si>
    <t>040320</t>
  </si>
  <si>
    <t>Vestavba zázemí a šaten pro venkovní sportoviště ZŠ Na Šutce</t>
  </si>
  <si>
    <t>040420</t>
  </si>
  <si>
    <t>Rekonstrukce jižní fasády vč. zateplení</t>
  </si>
  <si>
    <t>040520</t>
  </si>
  <si>
    <t>Výměna kotlů dle nové vyhlášky platné od 1.1.2020</t>
  </si>
  <si>
    <t>ZŠ a MŠ</t>
  </si>
  <si>
    <t>040620</t>
  </si>
  <si>
    <t>Rekonstrukce nákladních výtahů KD Ládví</t>
  </si>
  <si>
    <t>040720</t>
  </si>
  <si>
    <t>Rekonstrukce přípojky elektro (konvektomat)</t>
  </si>
  <si>
    <t>MŠ Krynická</t>
  </si>
  <si>
    <t>040820</t>
  </si>
  <si>
    <t>Nová přípojka kanalizace</t>
  </si>
  <si>
    <t>Ubytovna Voctářova</t>
  </si>
  <si>
    <t>040920</t>
  </si>
  <si>
    <t>Palmovka - výměna oken</t>
  </si>
  <si>
    <t>041020</t>
  </si>
  <si>
    <t>Klimatizace ve skladu potravin</t>
  </si>
  <si>
    <t>Projektová příprava pro IV vč.TDI</t>
  </si>
  <si>
    <t>041120</t>
  </si>
  <si>
    <t>Instalace klimatizace do skladu potravin</t>
  </si>
  <si>
    <t>Investiční akce nalého rozsahu</t>
  </si>
  <si>
    <t>041220</t>
  </si>
  <si>
    <t>Montáž klimatizace do rohové učebny ul.Liberecká</t>
  </si>
  <si>
    <t>041320</t>
  </si>
  <si>
    <t>Rekonstrukce 3 ks výtahů na potraviny</t>
  </si>
  <si>
    <t>041420</t>
  </si>
  <si>
    <t>MŠ + ZŠ</t>
  </si>
  <si>
    <t>041520</t>
  </si>
  <si>
    <t>Projektová příprava pro IV</t>
  </si>
  <si>
    <t>041617</t>
  </si>
  <si>
    <t>PD na SEN</t>
  </si>
  <si>
    <t>041620</t>
  </si>
  <si>
    <t>Technický dozor, objednatelé a právní pomoc</t>
  </si>
  <si>
    <t>041720</t>
  </si>
  <si>
    <t>Rekonstrukce rozvodu elektro, podhledů a osvět. těles</t>
  </si>
  <si>
    <t>042120  0081370042720</t>
  </si>
  <si>
    <t>Zřízení nových kmenových tříd</t>
  </si>
  <si>
    <t xml:space="preserve">ZŠ B. Hrabala </t>
  </si>
  <si>
    <t>042220</t>
  </si>
  <si>
    <t>Zastínění oken na jižní straně</t>
  </si>
  <si>
    <t>042420</t>
  </si>
  <si>
    <t>Modernizace NN rozvodů v 1. PP KD Ládví</t>
  </si>
  <si>
    <t>042520</t>
  </si>
  <si>
    <t>Provedení rozvodu ÚT a TUV</t>
  </si>
  <si>
    <t>042620</t>
  </si>
  <si>
    <t>Chabařovická 1125/4 - reko.sportovní podlahy ŠT</t>
  </si>
  <si>
    <t>Přeložka kabelu trakčního vedení</t>
  </si>
  <si>
    <t>ZŠ a MŠ P.Strozziho</t>
  </si>
  <si>
    <t>042820</t>
  </si>
  <si>
    <t>KD Ládví - výměna oken (knihovna + kanceláře)</t>
  </si>
  <si>
    <t>042920</t>
  </si>
  <si>
    <t>ZŠ Dolákova - rekonstrukce zázemí softbalového hřiště</t>
  </si>
  <si>
    <t>045215</t>
  </si>
  <si>
    <t>PD na výstavbu sportcentra</t>
  </si>
  <si>
    <t>ZŠ U Školské zahrady</t>
  </si>
  <si>
    <t>045316</t>
  </si>
  <si>
    <t>Projektová a inženýrská činnost - přístavba tříd v prostorách ZŠ</t>
  </si>
  <si>
    <t>PD na klubovnu a zázemí</t>
  </si>
  <si>
    <t>ZŠ a MŠ Lyčkovo nám. - výstavba tělocvičny, ŠK a ŠJ</t>
  </si>
  <si>
    <t>Výstavba skautské klubovny</t>
  </si>
  <si>
    <t>Výměna sítí a povrchu hřišť</t>
  </si>
  <si>
    <t>ZŠ a MŠ Strozziho</t>
  </si>
  <si>
    <t>81234040120</t>
  </si>
  <si>
    <t>ZŠ B. Hrabala - výměna oken</t>
  </si>
  <si>
    <t>Sportovní areál ZŠ B. Hrabala</t>
  </si>
  <si>
    <t>81299041920</t>
  </si>
  <si>
    <t>MŠ Lešenská - rekonstrukce soc.zařízení a výtahu</t>
  </si>
  <si>
    <t>MŠ Lešenská</t>
  </si>
  <si>
    <t>81300042020</t>
  </si>
  <si>
    <t>MŠ U Školské zahrady - stavební úpravy soc. zařízení</t>
  </si>
  <si>
    <t>MŠ  U Školské zahrady</t>
  </si>
  <si>
    <t>Pořízení PD na zkapacitnění a reko. obj. Poliklinika Mazurská</t>
  </si>
  <si>
    <t>Odbor kultury, sportu, mládeže a památkové péče</t>
  </si>
  <si>
    <t>0617</t>
  </si>
  <si>
    <t>060120</t>
  </si>
  <si>
    <t>2 reprobedny EX 10</t>
  </si>
  <si>
    <t>060220</t>
  </si>
  <si>
    <t>Nákup pódia na akce OKSMPP ÚMČ</t>
  </si>
  <si>
    <t>060320</t>
  </si>
  <si>
    <t>Informační tabule na Kobylis.střelnici</t>
  </si>
  <si>
    <t>060420</t>
  </si>
  <si>
    <t>2 plastové rozvodové systémy chlazení na mobilní kluziště</t>
  </si>
  <si>
    <t>060520</t>
  </si>
  <si>
    <t>Výroba a instalace informačních desek</t>
  </si>
  <si>
    <t>060620</t>
  </si>
  <si>
    <t>Pořízení krytu na kašně na Karlínském náměstí</t>
  </si>
  <si>
    <t>060720</t>
  </si>
  <si>
    <t>Pořízení basového reproduktovu</t>
  </si>
  <si>
    <t>060820</t>
  </si>
  <si>
    <t>Plastový rozvodný systém chlazení pro mobilní kluziště</t>
  </si>
  <si>
    <t>0714</t>
  </si>
  <si>
    <t>042320</t>
  </si>
  <si>
    <t>Plexiskla v jídelnách</t>
  </si>
  <si>
    <t xml:space="preserve">ZŠ v MČ Praha 8 </t>
  </si>
  <si>
    <t>2020/2020/</t>
  </si>
  <si>
    <t>Odbor bezpečnosti a krizového řízení MČ Praha 8</t>
  </si>
  <si>
    <t>070120</t>
  </si>
  <si>
    <t>2 elektrokola</t>
  </si>
  <si>
    <t>070220</t>
  </si>
  <si>
    <t>Dílenský vozík</t>
  </si>
  <si>
    <t>080420</t>
  </si>
  <si>
    <t>Vybudování plošiny pro invalidy</t>
  </si>
  <si>
    <t>Taussigova</t>
  </si>
  <si>
    <t>080520</t>
  </si>
  <si>
    <t>Rekonstrukce nákladního výtahu</t>
  </si>
  <si>
    <t>080720</t>
  </si>
  <si>
    <t>Zabezpečení bytových domů (kamery  + čipy)</t>
  </si>
  <si>
    <t>Bínova</t>
  </si>
  <si>
    <t>080820</t>
  </si>
  <si>
    <t>Rekonstrukce ležaté kanalizace</t>
  </si>
  <si>
    <t>081020</t>
  </si>
  <si>
    <t xml:space="preserve">Oprava rozvodů TUV a topení pod výměníkem </t>
  </si>
  <si>
    <t>081720</t>
  </si>
  <si>
    <t>Požádní hlásiče DPS Burešova 1151/12</t>
  </si>
  <si>
    <t>DPS Burešova</t>
  </si>
  <si>
    <t>81233080220</t>
  </si>
  <si>
    <t>Rekonstrukce DPS Burešova</t>
  </si>
  <si>
    <t>Burešova</t>
  </si>
  <si>
    <t>0805</t>
  </si>
  <si>
    <t>81306081520</t>
  </si>
  <si>
    <t>Rekonstrukce DPS Burešova - turniket. Systém</t>
  </si>
  <si>
    <t>Centrum hygienické péče Burešová</t>
  </si>
  <si>
    <t>Burešová 1151</t>
  </si>
  <si>
    <t>080620</t>
  </si>
  <si>
    <t>Vybudování dětské zubní ordinace</t>
  </si>
  <si>
    <t>Nekvasilova</t>
  </si>
  <si>
    <t>PD - rekonstrukce divadla Karla Hackera</t>
  </si>
  <si>
    <t>081820</t>
  </si>
  <si>
    <t>Izolace vzduchoechniky NP č. 501, Karlínské nám. 22</t>
  </si>
  <si>
    <t>Karlínské nám. 22</t>
  </si>
  <si>
    <t>081920</t>
  </si>
  <si>
    <t>Instalace sprchového koutu do DK Ďáblík</t>
  </si>
  <si>
    <t>Taussigova 1172</t>
  </si>
  <si>
    <t>082320</t>
  </si>
  <si>
    <t>Systém pro řízení a správu výběrových řízení</t>
  </si>
  <si>
    <t>ÚMČ Praha 8</t>
  </si>
  <si>
    <t xml:space="preserve">Rekonstrukce podlah v poliklince Mazurská </t>
  </si>
  <si>
    <t>Rekonstrukce NP z lékárny na ordinace Dr.V.Holého</t>
  </si>
  <si>
    <t>nám. Dr. V.Holého 1056</t>
  </si>
  <si>
    <t>Projektová příprava - MČ Praha 8</t>
  </si>
  <si>
    <t>080920</t>
  </si>
  <si>
    <t>Rekonstrukce zpevněných ploch Jesle Mirovická</t>
  </si>
  <si>
    <t>Jesle Mirovická</t>
  </si>
  <si>
    <t>081120</t>
  </si>
  <si>
    <t>Rekonstrukce povrchu hřiště U Meteoru</t>
  </si>
  <si>
    <t>081220</t>
  </si>
  <si>
    <t>Technické zhodnocení</t>
  </si>
  <si>
    <t>081420</t>
  </si>
  <si>
    <t>Rekonstrukce NP č. 501</t>
  </si>
  <si>
    <t>Sokolovská 449</t>
  </si>
  <si>
    <t>081620</t>
  </si>
  <si>
    <t>Komunikační a dohledový systém</t>
  </si>
  <si>
    <t>2020/2021</t>
  </si>
  <si>
    <t>082020</t>
  </si>
  <si>
    <t>Příslušenství - sportovní plocha Meteor</t>
  </si>
  <si>
    <t>082120</t>
  </si>
  <si>
    <t>DPS Burešova - nouzové osvětlení</t>
  </si>
  <si>
    <t>082220</t>
  </si>
  <si>
    <t>Bínova 10 a 12 - mříže s brankou</t>
  </si>
  <si>
    <t>082420</t>
  </si>
  <si>
    <t>Poliklinika Mazurská - rekonstrukce ordinací</t>
  </si>
  <si>
    <t>082520</t>
  </si>
  <si>
    <t>DPS Burešova - evakuační rozhlas ERO</t>
  </si>
  <si>
    <t>082620</t>
  </si>
  <si>
    <t>DPS Burešova - výměna hydrantůa rozvodu požárního potrubí</t>
  </si>
  <si>
    <t>Brurešova</t>
  </si>
  <si>
    <t>082720</t>
  </si>
  <si>
    <t>Rekonstrukce Nekvasilova</t>
  </si>
  <si>
    <t>080630080112</t>
  </si>
  <si>
    <t>Výstavba budovy Nová Palmovka (TDS, projektový management, ostraha+oplocení)</t>
  </si>
  <si>
    <t>2010/xxxx</t>
  </si>
  <si>
    <t>81129080320</t>
  </si>
  <si>
    <t>Rekonstrukce a přístavba budovy v užívání Městské policie hl. m. Prahy</t>
  </si>
  <si>
    <t>081320</t>
  </si>
  <si>
    <t>Dobíjecí stanice na parkoviště Polikliniky Mazurská</t>
  </si>
  <si>
    <t>090120</t>
  </si>
  <si>
    <t>Pořízení řešení pro zálohování dat (HW+SW)</t>
  </si>
  <si>
    <t>090320</t>
  </si>
  <si>
    <t>IVANTI Management Suite</t>
  </si>
  <si>
    <t>090420</t>
  </si>
  <si>
    <t>Kernun – firewall, VPn, IPS/IDS</t>
  </si>
  <si>
    <t>090520</t>
  </si>
  <si>
    <t>AddNet – centrální správa a řízení přístupů do sítě</t>
  </si>
  <si>
    <t>Revitalizace parku Dlážděnka</t>
  </si>
  <si>
    <t>090220</t>
  </si>
  <si>
    <t>Babybox</t>
  </si>
  <si>
    <t>Bulovka</t>
  </si>
  <si>
    <t>090620</t>
  </si>
  <si>
    <t>bezpečnostní plynový ventil</t>
  </si>
  <si>
    <t>MČ Praha 9 (Bílý dům)</t>
  </si>
  <si>
    <t>Kapitola  10 - vnitřní správa</t>
  </si>
  <si>
    <t>Odbor ekonomický</t>
  </si>
  <si>
    <t>1003</t>
  </si>
  <si>
    <t>xxxx</t>
  </si>
  <si>
    <t>Vratka investičních prostředků na základě FV za rok 2019</t>
  </si>
  <si>
    <t>finanční vypořádání</t>
  </si>
  <si>
    <t>Celkem za rok 2020</t>
  </si>
  <si>
    <t>Plnění počtů zaměstnanců a prostředků na platy za rok 2020</t>
  </si>
  <si>
    <t>20/19</t>
  </si>
  <si>
    <t xml:space="preserve"> r.2020 (SR)</t>
  </si>
  <si>
    <t>r. 2020 (RZ)</t>
  </si>
  <si>
    <t>na r.2020</t>
  </si>
  <si>
    <t>Plnění ostatních plateb za provedené práce za rok 2020</t>
  </si>
  <si>
    <t>na r. 2020</t>
  </si>
  <si>
    <t>Čerpání rozpočtu Gerontologického centra v Praze 8  za rok 2020</t>
  </si>
  <si>
    <t>Schválený rozpočet (SR) 
na rok 2020</t>
  </si>
  <si>
    <t>Rozpočet po změnách (RZ)        na rok 2020</t>
  </si>
  <si>
    <t>Skutečnost 
za rok 2020</t>
  </si>
  <si>
    <t xml:space="preserve">% plnění k RZ </t>
  </si>
  <si>
    <t>spotřeba materiálu zdrav.a ošetřov.,léky</t>
  </si>
  <si>
    <t>úklid</t>
  </si>
  <si>
    <t>správa PC</t>
  </si>
  <si>
    <t xml:space="preserve">ostatní služby   </t>
  </si>
  <si>
    <t>Osobní náklady celkem</t>
  </si>
  <si>
    <t>platy</t>
  </si>
  <si>
    <t xml:space="preserve">   z toho:   </t>
  </si>
  <si>
    <t xml:space="preserve">   platy UZ 13305</t>
  </si>
  <si>
    <t xml:space="preserve">   platy UZ 13351</t>
  </si>
  <si>
    <t xml:space="preserve">   platy UZ 35025 (Covid - 19)</t>
  </si>
  <si>
    <t xml:space="preserve">   platy UZ 115</t>
  </si>
  <si>
    <t>zákonné zdravot. a sociální pojištění</t>
  </si>
  <si>
    <t>odpisy kryté státní dotací</t>
  </si>
  <si>
    <t>neinvestiční příspěvek čerpaný</t>
  </si>
  <si>
    <t>příspěvek z VS - Covid (ORG 127)</t>
  </si>
  <si>
    <t>účelová dotace - Covid</t>
  </si>
  <si>
    <t>granty MHMP (UZ 81, 115)</t>
  </si>
  <si>
    <t>dotace SR (UZ 13305, 13351, 35025)</t>
  </si>
  <si>
    <t xml:space="preserve">nedočerpaný příspěvek od MČ </t>
  </si>
  <si>
    <t xml:space="preserve">           Čerpání rozpočtu Sociální a ošetřovatelské služby Praha 8 za rok 2020</t>
  </si>
  <si>
    <t xml:space="preserve">Schválený rozpočet (SR) na rok 2020         </t>
  </si>
  <si>
    <t>Rozpočet po změnách (RZ)  na rok 2020</t>
  </si>
  <si>
    <t>Skutečnost      za rok 2020</t>
  </si>
  <si>
    <t xml:space="preserve">osobní náklady  </t>
  </si>
  <si>
    <t>osobní náklady UZ 13305</t>
  </si>
  <si>
    <t>osobní náklady UZ 115</t>
  </si>
  <si>
    <t>osobní náklady UZ 13335</t>
  </si>
  <si>
    <t>osobní náklady UZ 81055</t>
  </si>
  <si>
    <t>čerpaný příspěvek na provoz od MČ</t>
  </si>
  <si>
    <t>dotace MHMP UZ 13305</t>
  </si>
  <si>
    <t>grant MHMP UZ 115</t>
  </si>
  <si>
    <t>dotace na Covid UZ 127</t>
  </si>
  <si>
    <t>grant MHMP DSS UZ 81</t>
  </si>
  <si>
    <t>dotace MHMP UZ 13351</t>
  </si>
  <si>
    <t>ORG 127 - trans.účet MČ</t>
  </si>
  <si>
    <t>změna PP za IP</t>
  </si>
  <si>
    <t>za rok 2020</t>
  </si>
  <si>
    <t>Schválený rozpočet 2020 (SR)</t>
  </si>
  <si>
    <t xml:space="preserve">Upravený      rozpočet 2020 (RZ)                   </t>
  </si>
  <si>
    <t>Skutečnost k 31.12.2020</t>
  </si>
  <si>
    <t xml:space="preserve"> NÁKLADY </t>
  </si>
  <si>
    <t>výkony spojů</t>
  </si>
  <si>
    <t>nájemné a služby</t>
  </si>
  <si>
    <t>cestovné</t>
  </si>
  <si>
    <t xml:space="preserve">projektová dokumentace, revize </t>
  </si>
  <si>
    <t xml:space="preserve">opravné položky </t>
  </si>
  <si>
    <t>náhrady mezd za prac. neschopnost</t>
  </si>
  <si>
    <t>Náklady z DHM a nehm. majetku</t>
  </si>
  <si>
    <t>Schválený rozpočet (SR) na rok 2020</t>
  </si>
  <si>
    <t>Rozpočet po změnách (RZ) na rok 2020</t>
  </si>
  <si>
    <t>Skutečnost    k 31.12.2020</t>
  </si>
  <si>
    <t>jiné sociální pojištění</t>
  </si>
  <si>
    <t>Náklady z drobného majetku</t>
  </si>
  <si>
    <r>
      <t xml:space="preserve">Mzdové prostředky </t>
    </r>
    <r>
      <rPr>
        <sz val="10"/>
        <rFont val="Arial"/>
        <family val="2"/>
        <charset val="238"/>
      </rPr>
      <t>(</t>
    </r>
    <r>
      <rPr>
        <sz val="8"/>
        <rFont val="Arial"/>
        <family val="2"/>
        <charset val="238"/>
      </rPr>
      <t>ze školného</t>
    </r>
    <r>
      <rPr>
        <sz val="10"/>
        <rFont val="Arial"/>
        <family val="2"/>
        <charset val="238"/>
      </rPr>
      <t xml:space="preserve">),  </t>
    </r>
    <r>
      <rPr>
        <b/>
        <sz val="10"/>
        <rFont val="Arial"/>
        <family val="2"/>
        <charset val="238"/>
      </rPr>
      <t>z toho :</t>
    </r>
  </si>
  <si>
    <r>
      <t>Mzdové prostředky</t>
    </r>
    <r>
      <rPr>
        <sz val="10"/>
        <rFont val="Arial CE"/>
        <charset val="238"/>
      </rPr>
      <t xml:space="preserve"> - fond odměn                                      </t>
    </r>
  </si>
  <si>
    <t>UZ 127 - COVID</t>
  </si>
  <si>
    <t>UZ 115 - Prim. Prevence, ŽP, podpora vzděl.</t>
  </si>
  <si>
    <t>UZ 13014 - Obědy pro všechny děti (r. 2020)</t>
  </si>
  <si>
    <t>UZ 33063 - Šablony, Inkluze (r.2020)</t>
  </si>
  <si>
    <t>UZ 108 - ČJ</t>
  </si>
  <si>
    <t>městskou částí Praha 8 za rok 2020</t>
  </si>
  <si>
    <t>Příloha důvodové zprávy č. 6</t>
  </si>
  <si>
    <t>Příloha důvodové zprávy č.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</si>
</sst>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_-* #,##0.00\ _K_č_-;\-* #,##0.00\ _K_č_-;_-* &quot;-&quot;??\ _K_č_-;_-@_-"/>
    <numFmt numFmtId="165" formatCode="#,##0.0"/>
  </numFmts>
  <fonts count="10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i/>
      <sz val="10"/>
      <name val="Arial CE"/>
      <charset val="238"/>
    </font>
    <font>
      <sz val="10"/>
      <name val="Arial CE"/>
      <charset val="238"/>
    </font>
    <font>
      <b/>
      <sz val="14"/>
      <name val="Arial CE"/>
      <charset val="238"/>
    </font>
    <font>
      <b/>
      <u/>
      <sz val="10"/>
      <name val="Arial CE"/>
      <charset val="238"/>
    </font>
    <font>
      <b/>
      <sz val="11"/>
      <name val="Arial CE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1"/>
      <name val="Arial CE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u/>
      <sz val="11"/>
      <name val="Arial CE"/>
      <family val="2"/>
      <charset val="238"/>
    </font>
    <font>
      <b/>
      <u/>
      <sz val="10"/>
      <name val="Arial CE"/>
      <family val="2"/>
      <charset val="238"/>
    </font>
    <font>
      <sz val="10"/>
      <color indexed="10"/>
      <name val="Arial CE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name val="Arial CE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 ce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 ce"/>
      <charset val="238"/>
    </font>
    <font>
      <sz val="1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6"/>
      <name val="Arial CE"/>
      <charset val="238"/>
    </font>
    <font>
      <sz val="11"/>
      <color rgb="FFFF0000"/>
      <name val="Arial CE"/>
      <charset val="238"/>
    </font>
    <font>
      <sz val="12"/>
      <name val="Arial CE"/>
      <charset val="238"/>
    </font>
    <font>
      <sz val="20"/>
      <color theme="0"/>
      <name val="Arial CE"/>
      <charset val="238"/>
    </font>
    <font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 CE"/>
      <charset val="238"/>
    </font>
    <font>
      <b/>
      <sz val="12"/>
      <color theme="1"/>
      <name val="Arial CE"/>
      <charset val="238"/>
    </font>
    <font>
      <b/>
      <sz val="10"/>
      <color indexed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rgb="FFFF0000"/>
      <name val="Arial CE"/>
      <family val="2"/>
      <charset val="238"/>
    </font>
    <font>
      <sz val="10"/>
      <color rgb="FFFF0000"/>
      <name val="Arial CE"/>
      <family val="2"/>
      <charset val="238"/>
    </font>
    <font>
      <b/>
      <sz val="10"/>
      <color rgb="FFFF0000"/>
      <name val="Arial CE"/>
      <family val="2"/>
      <charset val="238"/>
    </font>
    <font>
      <b/>
      <sz val="10"/>
      <color indexed="49"/>
      <name val="Arial CE"/>
      <family val="2"/>
      <charset val="238"/>
    </font>
    <font>
      <b/>
      <sz val="11"/>
      <color rgb="FFFF0000"/>
      <name val="Arial CE"/>
      <family val="2"/>
      <charset val="238"/>
    </font>
    <font>
      <b/>
      <sz val="10"/>
      <color indexed="10"/>
      <name val="Arial CE"/>
      <family val="2"/>
      <charset val="238"/>
    </font>
    <font>
      <sz val="10"/>
      <color indexed="10"/>
      <name val="Arial CE"/>
      <charset val="238"/>
    </font>
    <font>
      <b/>
      <sz val="14"/>
      <color rgb="FFFF0000"/>
      <name val="Arial CE"/>
      <charset val="238"/>
    </font>
    <font>
      <b/>
      <sz val="11"/>
      <color theme="0"/>
      <name val="Arial"/>
      <family val="2"/>
      <charset val="238"/>
    </font>
    <font>
      <u/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sz val="14"/>
      <name val="Arial CE"/>
      <family val="2"/>
      <charset val="238"/>
    </font>
    <font>
      <sz val="14"/>
      <name val="Times New Roman"/>
      <family val="1"/>
      <charset val="238"/>
    </font>
    <font>
      <sz val="11"/>
      <color rgb="FF000000"/>
      <name val="Arial"/>
      <family val="2"/>
      <charset val="238"/>
    </font>
    <font>
      <sz val="10"/>
      <color rgb="FFFF0000"/>
      <name val="Arial CE"/>
      <charset val="238"/>
    </font>
    <font>
      <b/>
      <sz val="12"/>
      <color rgb="FFFF0000"/>
      <name val="Arial CE"/>
      <charset val="238"/>
    </font>
    <font>
      <b/>
      <sz val="11"/>
      <color theme="3" tint="0.79998168889431442"/>
      <name val="Arial"/>
      <family val="2"/>
      <charset val="238"/>
    </font>
    <font>
      <sz val="11"/>
      <color rgb="FF000000"/>
      <name val="Arial CE"/>
      <charset val="238"/>
    </font>
    <font>
      <b/>
      <sz val="14"/>
      <name val="Arial CE"/>
      <family val="2"/>
      <charset val="238"/>
    </font>
    <font>
      <sz val="10"/>
      <color indexed="48"/>
      <name val="Arial CE"/>
      <family val="2"/>
      <charset val="238"/>
    </font>
    <font>
      <sz val="10"/>
      <color indexed="48"/>
      <name val="Arial"/>
      <family val="2"/>
      <charset val="238"/>
    </font>
    <font>
      <sz val="12"/>
      <name val="Arial CE"/>
      <family val="2"/>
      <charset val="238"/>
    </font>
    <font>
      <sz val="11"/>
      <color indexed="48"/>
      <name val="Arial CE"/>
      <family val="2"/>
      <charset val="238"/>
    </font>
    <font>
      <sz val="10"/>
      <name val="Arial"/>
      <charset val="238"/>
    </font>
    <font>
      <i/>
      <sz val="10"/>
      <color theme="1"/>
      <name val="Arial CE"/>
      <charset val="238"/>
    </font>
    <font>
      <sz val="8"/>
      <name val="Arial"/>
      <family val="2"/>
      <charset val="238"/>
    </font>
    <font>
      <i/>
      <sz val="9"/>
      <name val="Arial"/>
      <family val="2"/>
      <charset val="238"/>
    </font>
    <font>
      <i/>
      <sz val="9"/>
      <color theme="1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14996795556505021"/>
        <bgColor indexed="64"/>
      </patternFill>
    </fill>
  </fills>
  <borders count="79">
    <border>
      <left/>
      <right/>
      <top/>
      <bottom/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</borders>
  <cellStyleXfs count="81">
    <xf numFmtId="0" fontId="0" fillId="0" borderId="0"/>
    <xf numFmtId="0" fontId="34" fillId="2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4" borderId="0" applyNumberFormat="0" applyBorder="0" applyAlignment="0" applyProtection="0"/>
    <xf numFmtId="0" fontId="34" fillId="6" borderId="0" applyNumberFormat="0" applyBorder="0" applyAlignment="0" applyProtection="0"/>
    <xf numFmtId="0" fontId="34" fillId="3" borderId="0" applyNumberFormat="0" applyBorder="0" applyAlignment="0" applyProtection="0"/>
    <xf numFmtId="0" fontId="34" fillId="7" borderId="0" applyNumberFormat="0" applyBorder="0" applyAlignment="0" applyProtection="0"/>
    <xf numFmtId="0" fontId="34" fillId="8" borderId="0" applyNumberFormat="0" applyBorder="0" applyAlignment="0" applyProtection="0"/>
    <xf numFmtId="0" fontId="34" fillId="6" borderId="0" applyNumberFormat="0" applyBorder="0" applyAlignment="0" applyProtection="0"/>
    <xf numFmtId="0" fontId="34" fillId="4" borderId="0" applyNumberFormat="0" applyBorder="0" applyAlignment="0" applyProtection="0"/>
    <xf numFmtId="0" fontId="35" fillId="6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8" borderId="0" applyNumberFormat="0" applyBorder="0" applyAlignment="0" applyProtection="0"/>
    <xf numFmtId="0" fontId="35" fillId="6" borderId="0" applyNumberFormat="0" applyBorder="0" applyAlignment="0" applyProtection="0"/>
    <xf numFmtId="0" fontId="35" fillId="3" borderId="0" applyNumberFormat="0" applyBorder="0" applyAlignment="0" applyProtection="0"/>
    <xf numFmtId="0" fontId="36" fillId="0" borderId="1" applyNumberFormat="0" applyFill="0" applyAlignment="0" applyProtection="0"/>
    <xf numFmtId="0" fontId="37" fillId="11" borderId="0" applyNumberFormat="0" applyBorder="0" applyAlignment="0" applyProtection="0"/>
    <xf numFmtId="0" fontId="38" fillId="12" borderId="2" applyNumberFormat="0" applyAlignment="0" applyProtection="0"/>
    <xf numFmtId="0" fontId="39" fillId="0" borderId="3" applyNumberFormat="0" applyFill="0" applyAlignment="0" applyProtection="0"/>
    <xf numFmtId="0" fontId="40" fillId="0" borderId="4" applyNumberFormat="0" applyFill="0" applyAlignment="0" applyProtection="0"/>
    <xf numFmtId="0" fontId="41" fillId="0" borderId="5" applyNumberFormat="0" applyFill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7" borderId="0" applyNumberFormat="0" applyBorder="0" applyAlignment="0" applyProtection="0"/>
    <xf numFmtId="0" fontId="21" fillId="4" borderId="6" applyNumberFormat="0" applyFont="0" applyAlignment="0" applyProtection="0"/>
    <xf numFmtId="0" fontId="44" fillId="0" borderId="7" applyNumberFormat="0" applyFill="0" applyAlignment="0" applyProtection="0"/>
    <xf numFmtId="0" fontId="45" fillId="6" borderId="0" applyNumberFormat="0" applyBorder="0" applyAlignment="0" applyProtection="0"/>
    <xf numFmtId="0" fontId="44" fillId="0" borderId="0" applyNumberFormat="0" applyFill="0" applyBorder="0" applyAlignment="0" applyProtection="0"/>
    <xf numFmtId="0" fontId="46" fillId="7" borderId="8" applyNumberFormat="0" applyAlignment="0" applyProtection="0"/>
    <xf numFmtId="0" fontId="47" fillId="13" borderId="8" applyNumberFormat="0" applyAlignment="0" applyProtection="0"/>
    <xf numFmtId="0" fontId="48" fillId="13" borderId="9" applyNumberFormat="0" applyAlignment="0" applyProtection="0"/>
    <xf numFmtId="0" fontId="49" fillId="0" borderId="0" applyNumberFormat="0" applyFill="0" applyBorder="0" applyAlignment="0" applyProtection="0"/>
    <xf numFmtId="0" fontId="35" fillId="14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18" fillId="0" borderId="0"/>
    <xf numFmtId="44" fontId="21" fillId="0" borderId="0" applyFont="0" applyFill="0" applyBorder="0" applyAlignment="0" applyProtection="0"/>
    <xf numFmtId="0" fontId="52" fillId="0" borderId="0"/>
    <xf numFmtId="0" fontId="17" fillId="0" borderId="0"/>
    <xf numFmtId="0" fontId="29" fillId="0" borderId="0"/>
    <xf numFmtId="0" fontId="16" fillId="0" borderId="0"/>
    <xf numFmtId="44" fontId="16" fillId="0" borderId="0" applyFont="0" applyFill="0" applyBorder="0" applyAlignment="0" applyProtection="0"/>
    <xf numFmtId="0" fontId="15" fillId="0" borderId="0"/>
    <xf numFmtId="0" fontId="14" fillId="0" borderId="0"/>
    <xf numFmtId="0" fontId="13" fillId="0" borderId="0"/>
    <xf numFmtId="16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2" fillId="0" borderId="0"/>
    <xf numFmtId="0" fontId="11" fillId="0" borderId="0"/>
    <xf numFmtId="0" fontId="29" fillId="0" borderId="0"/>
    <xf numFmtId="0" fontId="10" fillId="0" borderId="0"/>
    <xf numFmtId="0" fontId="9" fillId="0" borderId="0"/>
    <xf numFmtId="0" fontId="8" fillId="0" borderId="0"/>
    <xf numFmtId="0" fontId="21" fillId="0" borderId="0"/>
    <xf numFmtId="0" fontId="29" fillId="0" borderId="0"/>
    <xf numFmtId="0" fontId="21" fillId="0" borderId="0"/>
    <xf numFmtId="0" fontId="68" fillId="0" borderId="0"/>
    <xf numFmtId="164" fontId="21" fillId="0" borderId="0" applyFont="0" applyFill="0" applyBorder="0" applyAlignment="0" applyProtection="0"/>
    <xf numFmtId="0" fontId="21" fillId="0" borderId="0"/>
    <xf numFmtId="0" fontId="29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97" fillId="0" borderId="0"/>
    <xf numFmtId="0" fontId="3" fillId="0" borderId="0"/>
    <xf numFmtId="0" fontId="2" fillId="0" borderId="0"/>
    <xf numFmtId="0" fontId="2" fillId="0" borderId="0"/>
  </cellStyleXfs>
  <cellXfs count="888">
    <xf numFmtId="0" fontId="0" fillId="0" borderId="0" xfId="0"/>
    <xf numFmtId="0" fontId="0" fillId="0" borderId="0" xfId="0"/>
    <xf numFmtId="3" fontId="0" fillId="0" borderId="0" xfId="0" applyNumberFormat="1"/>
    <xf numFmtId="0" fontId="29" fillId="0" borderId="0" xfId="69"/>
    <xf numFmtId="0" fontId="29" fillId="0" borderId="37" xfId="69" applyBorder="1" applyAlignment="1">
      <alignment horizontal="center" vertical="center" wrapText="1"/>
    </xf>
    <xf numFmtId="0" fontId="29" fillId="0" borderId="14" xfId="69" applyBorder="1" applyAlignment="1">
      <alignment horizontal="center" vertical="center" wrapText="1"/>
    </xf>
    <xf numFmtId="0" fontId="29" fillId="0" borderId="62" xfId="69" applyBorder="1" applyAlignment="1">
      <alignment horizontal="center" vertical="center" wrapText="1"/>
    </xf>
    <xf numFmtId="0" fontId="51" fillId="0" borderId="0" xfId="0" applyFont="1"/>
    <xf numFmtId="165" fontId="51" fillId="0" borderId="0" xfId="0" applyNumberFormat="1" applyFont="1"/>
    <xf numFmtId="0" fontId="53" fillId="0" borderId="14" xfId="0" applyFont="1" applyBorder="1" applyAlignment="1">
      <alignment horizontal="center" vertical="center"/>
    </xf>
    <xf numFmtId="165" fontId="0" fillId="0" borderId="14" xfId="0" applyNumberFormat="1" applyBorder="1" applyAlignment="1">
      <alignment horizontal="center" vertical="center" wrapText="1"/>
    </xf>
    <xf numFmtId="0" fontId="19" fillId="21" borderId="41" xfId="0" applyFont="1" applyFill="1" applyBorder="1" applyAlignment="1">
      <alignment horizontal="left" vertical="center"/>
    </xf>
    <xf numFmtId="3" fontId="19" fillId="21" borderId="41" xfId="0" applyNumberFormat="1" applyFont="1" applyFill="1" applyBorder="1" applyAlignment="1">
      <alignment horizontal="right" vertical="center" indent="1"/>
    </xf>
    <xf numFmtId="165" fontId="19" fillId="21" borderId="41" xfId="0" applyNumberFormat="1" applyFont="1" applyFill="1" applyBorder="1" applyAlignment="1">
      <alignment horizontal="right" vertical="center" indent="1"/>
    </xf>
    <xf numFmtId="4" fontId="19" fillId="21" borderId="41" xfId="0" applyNumberFormat="1" applyFont="1" applyFill="1" applyBorder="1" applyAlignment="1">
      <alignment horizontal="right" vertical="center" indent="1"/>
    </xf>
    <xf numFmtId="0" fontId="0" fillId="0" borderId="26" xfId="0" applyBorder="1" applyAlignment="1">
      <alignment horizontal="left" vertical="center"/>
    </xf>
    <xf numFmtId="3" fontId="53" fillId="0" borderId="24" xfId="0" applyNumberFormat="1" applyFont="1" applyBorder="1" applyAlignment="1">
      <alignment horizontal="right" vertical="center" indent="1"/>
    </xf>
    <xf numFmtId="165" fontId="0" fillId="0" borderId="21" xfId="0" applyNumberFormat="1" applyBorder="1" applyAlignment="1">
      <alignment horizontal="right" vertical="center" indent="1"/>
    </xf>
    <xf numFmtId="4" fontId="0" fillId="0" borderId="53" xfId="0" applyNumberFormat="1" applyBorder="1" applyAlignment="1">
      <alignment horizontal="right" vertical="center" indent="1"/>
    </xf>
    <xf numFmtId="0" fontId="0" fillId="0" borderId="13" xfId="0" applyBorder="1" applyAlignment="1">
      <alignment horizontal="left" vertical="center"/>
    </xf>
    <xf numFmtId="3" fontId="0" fillId="0" borderId="63" xfId="0" applyNumberFormat="1" applyBorder="1" applyAlignment="1">
      <alignment horizontal="right" vertical="center" indent="1"/>
    </xf>
    <xf numFmtId="165" fontId="0" fillId="0" borderId="64" xfId="0" applyNumberFormat="1" applyBorder="1" applyAlignment="1">
      <alignment horizontal="right" vertical="center" indent="1"/>
    </xf>
    <xf numFmtId="165" fontId="0" fillId="0" borderId="0" xfId="0" applyNumberFormat="1"/>
    <xf numFmtId="0" fontId="53" fillId="0" borderId="25" xfId="0" applyFont="1" applyBorder="1" applyAlignment="1">
      <alignment horizontal="left" vertical="center"/>
    </xf>
    <xf numFmtId="3" fontId="53" fillId="0" borderId="40" xfId="0" applyNumberFormat="1" applyFont="1" applyBorder="1" applyAlignment="1">
      <alignment horizontal="right" vertical="center" indent="1"/>
    </xf>
    <xf numFmtId="165" fontId="0" fillId="0" borderId="47" xfId="0" applyNumberFormat="1" applyBorder="1" applyAlignment="1">
      <alignment horizontal="right" vertical="center" indent="1"/>
    </xf>
    <xf numFmtId="4" fontId="0" fillId="0" borderId="25" xfId="0" applyNumberFormat="1" applyBorder="1" applyAlignment="1">
      <alignment horizontal="right" vertical="center" indent="1"/>
    </xf>
    <xf numFmtId="0" fontId="53" fillId="0" borderId="46" xfId="0" applyFont="1" applyBorder="1" applyAlignment="1">
      <alignment horizontal="left" vertical="center"/>
    </xf>
    <xf numFmtId="3" fontId="53" fillId="0" borderId="63" xfId="0" applyNumberFormat="1" applyFont="1" applyBorder="1" applyAlignment="1">
      <alignment horizontal="right" vertical="center" indent="1"/>
    </xf>
    <xf numFmtId="3" fontId="0" fillId="0" borderId="46" xfId="0" applyNumberFormat="1" applyBorder="1" applyAlignment="1">
      <alignment horizontal="right" vertical="center" indent="1"/>
    </xf>
    <xf numFmtId="4" fontId="0" fillId="0" borderId="46" xfId="0" applyNumberFormat="1" applyBorder="1" applyAlignment="1">
      <alignment horizontal="right" vertical="center" indent="1"/>
    </xf>
    <xf numFmtId="165" fontId="53" fillId="0" borderId="40" xfId="0" applyNumberFormat="1" applyFont="1" applyBorder="1" applyAlignment="1">
      <alignment horizontal="right" vertical="center" indent="1"/>
    </xf>
    <xf numFmtId="0" fontId="53" fillId="0" borderId="26" xfId="0" applyFont="1" applyBorder="1" applyAlignment="1">
      <alignment horizontal="left" vertical="center"/>
    </xf>
    <xf numFmtId="165" fontId="53" fillId="0" borderId="24" xfId="0" applyNumberFormat="1" applyFont="1" applyBorder="1" applyAlignment="1">
      <alignment horizontal="right" vertical="center" indent="1"/>
    </xf>
    <xf numFmtId="4" fontId="0" fillId="0" borderId="26" xfId="0" applyNumberFormat="1" applyBorder="1" applyAlignment="1">
      <alignment horizontal="right" vertical="center" indent="1"/>
    </xf>
    <xf numFmtId="4" fontId="0" fillId="0" borderId="0" xfId="0" applyNumberFormat="1"/>
    <xf numFmtId="165" fontId="53" fillId="0" borderId="63" xfId="0" applyNumberFormat="1" applyFont="1" applyBorder="1" applyAlignment="1">
      <alignment horizontal="right" vertical="center" indent="1"/>
    </xf>
    <xf numFmtId="0" fontId="53" fillId="0" borderId="53" xfId="0" applyFont="1" applyBorder="1" applyAlignment="1">
      <alignment horizontal="left" vertical="center"/>
    </xf>
    <xf numFmtId="3" fontId="53" fillId="0" borderId="53" xfId="0" applyNumberFormat="1" applyFont="1" applyBorder="1" applyAlignment="1">
      <alignment horizontal="right" vertical="center" indent="1"/>
    </xf>
    <xf numFmtId="165" fontId="53" fillId="0" borderId="53" xfId="0" applyNumberFormat="1" applyFont="1" applyBorder="1" applyAlignment="1">
      <alignment horizontal="right" vertical="center" indent="1"/>
    </xf>
    <xf numFmtId="0" fontId="20" fillId="0" borderId="13" xfId="0" applyFont="1" applyBorder="1" applyAlignment="1">
      <alignment horizontal="left" vertical="center" indent="3"/>
    </xf>
    <xf numFmtId="3" fontId="20" fillId="0" borderId="42" xfId="0" applyNumberFormat="1" applyFont="1" applyBorder="1" applyAlignment="1">
      <alignment horizontal="right" vertical="center" indent="1"/>
    </xf>
    <xf numFmtId="165" fontId="20" fillId="0" borderId="42" xfId="0" applyNumberFormat="1" applyFont="1" applyBorder="1" applyAlignment="1">
      <alignment horizontal="right" vertical="center" indent="1"/>
    </xf>
    <xf numFmtId="0" fontId="20" fillId="0" borderId="25" xfId="0" applyFont="1" applyBorder="1" applyAlignment="1">
      <alignment horizontal="left" vertical="center" indent="3"/>
    </xf>
    <xf numFmtId="3" fontId="20" fillId="0" borderId="40" xfId="0" applyNumberFormat="1" applyFont="1" applyBorder="1" applyAlignment="1">
      <alignment horizontal="right" vertical="center" indent="1"/>
    </xf>
    <xf numFmtId="165" fontId="20" fillId="0" borderId="40" xfId="0" applyNumberFormat="1" applyFont="1" applyBorder="1" applyAlignment="1">
      <alignment horizontal="right" vertical="center" indent="1"/>
    </xf>
    <xf numFmtId="0" fontId="0" fillId="0" borderId="46" xfId="0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3" fontId="53" fillId="0" borderId="67" xfId="0" applyNumberFormat="1" applyFont="1" applyBorder="1" applyAlignment="1">
      <alignment horizontal="right" vertical="center" indent="1"/>
    </xf>
    <xf numFmtId="165" fontId="53" fillId="0" borderId="67" xfId="0" applyNumberFormat="1" applyFont="1" applyBorder="1" applyAlignment="1">
      <alignment horizontal="right" vertical="center" indent="1"/>
    </xf>
    <xf numFmtId="4" fontId="0" fillId="0" borderId="59" xfId="0" applyNumberFormat="1" applyBorder="1" applyAlignment="1">
      <alignment horizontal="right" vertical="center" indent="1"/>
    </xf>
    <xf numFmtId="3" fontId="53" fillId="0" borderId="42" xfId="0" applyNumberFormat="1" applyFont="1" applyBorder="1" applyAlignment="1">
      <alignment horizontal="right" vertical="center" indent="1"/>
    </xf>
    <xf numFmtId="165" fontId="53" fillId="0" borderId="42" xfId="0" applyNumberFormat="1" applyFont="1" applyBorder="1" applyAlignment="1">
      <alignment horizontal="right" vertical="center" indent="1"/>
    </xf>
    <xf numFmtId="4" fontId="0" fillId="0" borderId="13" xfId="0" applyNumberFormat="1" applyBorder="1" applyAlignment="1">
      <alignment horizontal="right" vertical="center" indent="1"/>
    </xf>
    <xf numFmtId="3" fontId="19" fillId="21" borderId="10" xfId="0" applyNumberFormat="1" applyFont="1" applyFill="1" applyBorder="1" applyAlignment="1">
      <alignment horizontal="right" vertical="center" indent="1"/>
    </xf>
    <xf numFmtId="0" fontId="19" fillId="21" borderId="41" xfId="0" applyFont="1" applyFill="1" applyBorder="1" applyAlignment="1">
      <alignment horizontal="left" vertical="center" wrapText="1"/>
    </xf>
    <xf numFmtId="3" fontId="55" fillId="21" borderId="12" xfId="0" applyNumberFormat="1" applyFont="1" applyFill="1" applyBorder="1" applyAlignment="1">
      <alignment horizontal="right" vertical="center" indent="1"/>
    </xf>
    <xf numFmtId="165" fontId="55" fillId="21" borderId="12" xfId="0" applyNumberFormat="1" applyFont="1" applyFill="1" applyBorder="1" applyAlignment="1">
      <alignment horizontal="right" vertical="center" indent="1"/>
    </xf>
    <xf numFmtId="4" fontId="19" fillId="21" borderId="12" xfId="0" applyNumberFormat="1" applyFont="1" applyFill="1" applyBorder="1" applyAlignment="1">
      <alignment horizontal="right" vertical="center" indent="1"/>
    </xf>
    <xf numFmtId="4" fontId="54" fillId="0" borderId="0" xfId="0" applyNumberFormat="1" applyFont="1"/>
    <xf numFmtId="0" fontId="19" fillId="21" borderId="41" xfId="42" applyFont="1" applyFill="1" applyBorder="1" applyAlignment="1">
      <alignment horizontal="left" vertical="center" wrapText="1"/>
    </xf>
    <xf numFmtId="0" fontId="53" fillId="0" borderId="0" xfId="0" applyFont="1"/>
    <xf numFmtId="165" fontId="53" fillId="0" borderId="0" xfId="0" applyNumberFormat="1" applyFont="1"/>
    <xf numFmtId="3" fontId="51" fillId="0" borderId="0" xfId="0" applyNumberFormat="1" applyFont="1"/>
    <xf numFmtId="3" fontId="66" fillId="0" borderId="0" xfId="63" applyNumberFormat="1" applyFont="1"/>
    <xf numFmtId="0" fontId="30" fillId="22" borderId="41" xfId="70" applyFont="1" applyFill="1" applyBorder="1" applyAlignment="1">
      <alignment vertical="center"/>
    </xf>
    <xf numFmtId="0" fontId="30" fillId="22" borderId="44" xfId="70" applyFont="1" applyFill="1" applyBorder="1" applyAlignment="1">
      <alignment vertical="center"/>
    </xf>
    <xf numFmtId="3" fontId="21" fillId="18" borderId="26" xfId="42" applyNumberFormat="1" applyFill="1" applyBorder="1" applyAlignment="1">
      <alignment horizontal="right" indent="2"/>
    </xf>
    <xf numFmtId="3" fontId="21" fillId="18" borderId="19" xfId="42" applyNumberFormat="1" applyFill="1" applyBorder="1" applyAlignment="1">
      <alignment horizontal="right" indent="2"/>
    </xf>
    <xf numFmtId="3" fontId="21" fillId="18" borderId="13" xfId="42" applyNumberFormat="1" applyFill="1" applyBorder="1" applyAlignment="1">
      <alignment horizontal="right" indent="2"/>
    </xf>
    <xf numFmtId="3" fontId="21" fillId="18" borderId="18" xfId="42" applyNumberFormat="1" applyFill="1" applyBorder="1" applyAlignment="1">
      <alignment horizontal="right" indent="2"/>
    </xf>
    <xf numFmtId="0" fontId="21" fillId="18" borderId="26" xfId="42" applyFill="1" applyBorder="1"/>
    <xf numFmtId="0" fontId="69" fillId="0" borderId="41" xfId="42" applyFont="1" applyBorder="1"/>
    <xf numFmtId="3" fontId="69" fillId="0" borderId="41" xfId="42" applyNumberFormat="1" applyFont="1" applyBorder="1" applyAlignment="1">
      <alignment horizontal="center"/>
    </xf>
    <xf numFmtId="3" fontId="69" fillId="18" borderId="41" xfId="42" applyNumberFormat="1" applyFont="1" applyFill="1" applyBorder="1" applyAlignment="1">
      <alignment horizontal="center"/>
    </xf>
    <xf numFmtId="0" fontId="21" fillId="0" borderId="0" xfId="43"/>
    <xf numFmtId="3" fontId="82" fillId="23" borderId="44" xfId="43" applyNumberFormat="1" applyFont="1" applyFill="1" applyBorder="1" applyAlignment="1">
      <alignment horizontal="right" vertical="center" wrapText="1" indent="2"/>
    </xf>
    <xf numFmtId="165" fontId="82" fillId="23" borderId="44" xfId="43" applyNumberFormat="1" applyFont="1" applyFill="1" applyBorder="1" applyAlignment="1">
      <alignment horizontal="right" vertical="center" wrapText="1" indent="2"/>
    </xf>
    <xf numFmtId="0" fontId="59" fillId="0" borderId="0" xfId="43" applyFont="1"/>
    <xf numFmtId="0" fontId="57" fillId="0" borderId="0" xfId="43" applyFont="1" applyAlignment="1">
      <alignment horizontal="center"/>
    </xf>
    <xf numFmtId="0" fontId="83" fillId="0" borderId="0" xfId="43" applyFont="1"/>
    <xf numFmtId="0" fontId="83" fillId="0" borderId="0" xfId="43" applyFont="1" applyAlignment="1">
      <alignment horizontal="center"/>
    </xf>
    <xf numFmtId="3" fontId="83" fillId="0" borderId="0" xfId="43" applyNumberFormat="1" applyFont="1" applyAlignment="1">
      <alignment horizontal="right" vertical="center" indent="2"/>
    </xf>
    <xf numFmtId="3" fontId="59" fillId="0" borderId="0" xfId="43" applyNumberFormat="1" applyFont="1" applyAlignment="1">
      <alignment horizontal="right" indent="2"/>
    </xf>
    <xf numFmtId="165" fontId="84" fillId="0" borderId="0" xfId="43" applyNumberFormat="1" applyFont="1" applyAlignment="1">
      <alignment horizontal="right" indent="2"/>
    </xf>
    <xf numFmtId="0" fontId="59" fillId="0" borderId="0" xfId="43" applyFont="1" applyAlignment="1">
      <alignment horizontal="center"/>
    </xf>
    <xf numFmtId="0" fontId="57" fillId="18" borderId="14" xfId="43" applyFont="1" applyFill="1" applyBorder="1" applyAlignment="1">
      <alignment horizontal="center" vertical="center" wrapText="1"/>
    </xf>
    <xf numFmtId="0" fontId="57" fillId="18" borderId="37" xfId="43" applyFont="1" applyFill="1" applyBorder="1" applyAlignment="1">
      <alignment horizontal="center" vertical="center" wrapText="1"/>
    </xf>
    <xf numFmtId="0" fontId="57" fillId="0" borderId="41" xfId="43" applyFont="1" applyBorder="1" applyAlignment="1">
      <alignment horizontal="center" vertical="center" wrapText="1"/>
    </xf>
    <xf numFmtId="3" fontId="57" fillId="18" borderId="41" xfId="43" applyNumberFormat="1" applyFont="1" applyFill="1" applyBorder="1" applyAlignment="1">
      <alignment horizontal="center" vertical="center" wrapText="1"/>
    </xf>
    <xf numFmtId="3" fontId="57" fillId="0" borderId="41" xfId="43" applyNumberFormat="1" applyFont="1" applyBorder="1" applyAlignment="1">
      <alignment horizontal="center" vertical="center" wrapText="1"/>
    </xf>
    <xf numFmtId="165" fontId="57" fillId="0" borderId="41" xfId="43" applyNumberFormat="1" applyFont="1" applyBorder="1" applyAlignment="1">
      <alignment horizontal="center" vertical="center" wrapText="1"/>
    </xf>
    <xf numFmtId="49" fontId="59" fillId="23" borderId="12" xfId="43" applyNumberFormat="1" applyFont="1" applyFill="1" applyBorder="1" applyAlignment="1">
      <alignment horizontal="center" vertical="center"/>
    </xf>
    <xf numFmtId="3" fontId="59" fillId="23" borderId="12" xfId="43" applyNumberFormat="1" applyFont="1" applyFill="1" applyBorder="1" applyAlignment="1">
      <alignment horizontal="right" vertical="center" indent="2"/>
    </xf>
    <xf numFmtId="3" fontId="82" fillId="23" borderId="41" xfId="43" applyNumberFormat="1" applyFont="1" applyFill="1" applyBorder="1" applyAlignment="1">
      <alignment horizontal="right" vertical="center" wrapText="1" indent="2"/>
    </xf>
    <xf numFmtId="165" fontId="82" fillId="23" borderId="41" xfId="43" applyNumberFormat="1" applyFont="1" applyFill="1" applyBorder="1" applyAlignment="1">
      <alignment horizontal="right" vertical="center" wrapText="1" indent="2"/>
    </xf>
    <xf numFmtId="3" fontId="57" fillId="20" borderId="12" xfId="43" applyNumberFormat="1" applyFont="1" applyFill="1" applyBorder="1" applyAlignment="1">
      <alignment horizontal="right" vertical="center" indent="2"/>
    </xf>
    <xf numFmtId="3" fontId="57" fillId="20" borderId="41" xfId="43" applyNumberFormat="1" applyFont="1" applyFill="1" applyBorder="1" applyAlignment="1">
      <alignment horizontal="right" vertical="center" indent="2"/>
    </xf>
    <xf numFmtId="165" fontId="57" fillId="20" borderId="41" xfId="43" applyNumberFormat="1" applyFont="1" applyFill="1" applyBorder="1" applyAlignment="1">
      <alignment horizontal="right" vertical="center" indent="2"/>
    </xf>
    <xf numFmtId="49" fontId="59" fillId="18" borderId="25" xfId="43" applyNumberFormat="1" applyFont="1" applyFill="1" applyBorder="1" applyAlignment="1">
      <alignment horizontal="center" vertical="center"/>
    </xf>
    <xf numFmtId="0" fontId="59" fillId="18" borderId="47" xfId="43" applyFont="1" applyFill="1" applyBorder="1" applyAlignment="1">
      <alignment horizontal="justify" vertical="center" wrapText="1"/>
    </xf>
    <xf numFmtId="49" fontId="59" fillId="18" borderId="53" xfId="43" applyNumberFormat="1" applyFont="1" applyFill="1" applyBorder="1" applyAlignment="1">
      <alignment horizontal="center" vertical="center" wrapText="1"/>
    </xf>
    <xf numFmtId="3" fontId="59" fillId="18" borderId="53" xfId="43" applyNumberFormat="1" applyFont="1" applyFill="1" applyBorder="1" applyAlignment="1">
      <alignment horizontal="right" vertical="distributed" wrapText="1" indent="1"/>
    </xf>
    <xf numFmtId="3" fontId="59" fillId="18" borderId="25" xfId="43" applyNumberFormat="1" applyFont="1" applyFill="1" applyBorder="1" applyAlignment="1">
      <alignment horizontal="right" vertical="center" wrapText="1" indent="2"/>
    </xf>
    <xf numFmtId="165" fontId="59" fillId="18" borderId="25" xfId="43" applyNumberFormat="1" applyFont="1" applyFill="1" applyBorder="1" applyAlignment="1">
      <alignment horizontal="right" vertical="center" wrapText="1" indent="2"/>
    </xf>
    <xf numFmtId="3" fontId="59" fillId="18" borderId="53" xfId="43" applyNumberFormat="1" applyFont="1" applyFill="1" applyBorder="1" applyAlignment="1">
      <alignment horizontal="right" vertical="center" wrapText="1" indent="2"/>
    </xf>
    <xf numFmtId="49" fontId="59" fillId="18" borderId="26" xfId="43" applyNumberFormat="1" applyFont="1" applyFill="1" applyBorder="1" applyAlignment="1">
      <alignment horizontal="center" vertical="center"/>
    </xf>
    <xf numFmtId="0" fontId="59" fillId="18" borderId="26" xfId="43" applyFont="1" applyFill="1" applyBorder="1" applyAlignment="1">
      <alignment horizontal="justify" vertical="center" wrapText="1"/>
    </xf>
    <xf numFmtId="49" fontId="59" fillId="18" borderId="26" xfId="43" applyNumberFormat="1" applyFont="1" applyFill="1" applyBorder="1" applyAlignment="1">
      <alignment horizontal="center" vertical="center" wrapText="1"/>
    </xf>
    <xf numFmtId="3" fontId="59" fillId="18" borderId="26" xfId="43" applyNumberFormat="1" applyFont="1" applyFill="1" applyBorder="1" applyAlignment="1">
      <alignment horizontal="right" vertical="distributed" wrapText="1" indent="1"/>
    </xf>
    <xf numFmtId="3" fontId="59" fillId="18" borderId="26" xfId="43" applyNumberFormat="1" applyFont="1" applyFill="1" applyBorder="1" applyAlignment="1">
      <alignment horizontal="right" vertical="center" wrapText="1" indent="2"/>
    </xf>
    <xf numFmtId="165" fontId="59" fillId="18" borderId="26" xfId="43" applyNumberFormat="1" applyFont="1" applyFill="1" applyBorder="1" applyAlignment="1">
      <alignment horizontal="right" vertical="center" wrapText="1" indent="2"/>
    </xf>
    <xf numFmtId="49" fontId="59" fillId="18" borderId="13" xfId="43" applyNumberFormat="1" applyFont="1" applyFill="1" applyBorder="1" applyAlignment="1">
      <alignment horizontal="center" vertical="center"/>
    </xf>
    <xf numFmtId="49" fontId="59" fillId="18" borderId="46" xfId="43" applyNumberFormat="1" applyFont="1" applyFill="1" applyBorder="1" applyAlignment="1">
      <alignment horizontal="center" vertical="center" wrapText="1"/>
    </xf>
    <xf numFmtId="3" fontId="59" fillId="18" borderId="46" xfId="43" applyNumberFormat="1" applyFont="1" applyFill="1" applyBorder="1" applyAlignment="1">
      <alignment horizontal="right" vertical="distributed" wrapText="1" indent="1"/>
    </xf>
    <xf numFmtId="3" fontId="59" fillId="18" borderId="46" xfId="43" applyNumberFormat="1" applyFont="1" applyFill="1" applyBorder="1" applyAlignment="1">
      <alignment horizontal="right" vertical="center" wrapText="1" indent="2"/>
    </xf>
    <xf numFmtId="165" fontId="59" fillId="18" borderId="46" xfId="43" applyNumberFormat="1" applyFont="1" applyFill="1" applyBorder="1" applyAlignment="1">
      <alignment horizontal="right" vertical="center" wrapText="1" indent="2"/>
    </xf>
    <xf numFmtId="49" fontId="57" fillId="20" borderId="41" xfId="43" applyNumberFormat="1" applyFont="1" applyFill="1" applyBorder="1" applyAlignment="1">
      <alignment horizontal="center" vertical="center"/>
    </xf>
    <xf numFmtId="3" fontId="57" fillId="20" borderId="41" xfId="43" applyNumberFormat="1" applyFont="1" applyFill="1" applyBorder="1" applyAlignment="1">
      <alignment horizontal="right" vertical="distributed" indent="1"/>
    </xf>
    <xf numFmtId="3" fontId="57" fillId="20" borderId="41" xfId="43" applyNumberFormat="1" applyFont="1" applyFill="1" applyBorder="1" applyAlignment="1">
      <alignment horizontal="right" vertical="center" wrapText="1" indent="2"/>
    </xf>
    <xf numFmtId="165" fontId="57" fillId="20" borderId="41" xfId="43" applyNumberFormat="1" applyFont="1" applyFill="1" applyBorder="1" applyAlignment="1">
      <alignment horizontal="right" vertical="center" wrapText="1" indent="2"/>
    </xf>
    <xf numFmtId="49" fontId="59" fillId="18" borderId="13" xfId="43" applyNumberFormat="1" applyFont="1" applyFill="1" applyBorder="1" applyAlignment="1">
      <alignment horizontal="center" vertical="center" wrapText="1"/>
    </xf>
    <xf numFmtId="0" fontId="59" fillId="0" borderId="0" xfId="43" applyFont="1" applyAlignment="1">
      <alignment vertical="center" wrapText="1"/>
    </xf>
    <xf numFmtId="3" fontId="59" fillId="18" borderId="13" xfId="43" applyNumberFormat="1" applyFont="1" applyFill="1" applyBorder="1" applyAlignment="1">
      <alignment horizontal="right" vertical="center" indent="2"/>
    </xf>
    <xf numFmtId="165" fontId="59" fillId="18" borderId="13" xfId="43" applyNumberFormat="1" applyFont="1" applyFill="1" applyBorder="1" applyAlignment="1">
      <alignment horizontal="right" vertical="center" indent="2"/>
    </xf>
    <xf numFmtId="0" fontId="85" fillId="0" borderId="0" xfId="43" applyFont="1"/>
    <xf numFmtId="49" fontId="59" fillId="23" borderId="41" xfId="43" applyNumberFormat="1" applyFont="1" applyFill="1" applyBorder="1" applyAlignment="1">
      <alignment horizontal="center" vertical="center"/>
    </xf>
    <xf numFmtId="3" fontId="59" fillId="23" borderId="41" xfId="43" applyNumberFormat="1" applyFont="1" applyFill="1" applyBorder="1" applyAlignment="1">
      <alignment horizontal="right" vertical="distributed" indent="1"/>
    </xf>
    <xf numFmtId="49" fontId="59" fillId="18" borderId="25" xfId="43" applyNumberFormat="1" applyFont="1" applyFill="1" applyBorder="1" applyAlignment="1">
      <alignment horizontal="center" vertical="center" wrapText="1"/>
    </xf>
    <xf numFmtId="3" fontId="59" fillId="18" borderId="25" xfId="43" applyNumberFormat="1" applyFont="1" applyFill="1" applyBorder="1" applyAlignment="1">
      <alignment horizontal="right" vertical="distributed" wrapText="1" indent="1"/>
    </xf>
    <xf numFmtId="0" fontId="86" fillId="0" borderId="0" xfId="43" applyFont="1"/>
    <xf numFmtId="0" fontId="86" fillId="18" borderId="0" xfId="43" applyFont="1" applyFill="1"/>
    <xf numFmtId="49" fontId="59" fillId="18" borderId="10" xfId="43" applyNumberFormat="1" applyFont="1" applyFill="1" applyBorder="1" applyAlignment="1">
      <alignment horizontal="center" vertical="center"/>
    </xf>
    <xf numFmtId="49" fontId="59" fillId="18" borderId="41" xfId="43" applyNumberFormat="1" applyFont="1" applyFill="1" applyBorder="1" applyAlignment="1">
      <alignment horizontal="center" vertical="center"/>
    </xf>
    <xf numFmtId="0" fontId="59" fillId="18" borderId="11" xfId="43" applyFont="1" applyFill="1" applyBorder="1" applyAlignment="1">
      <alignment vertical="center" wrapText="1"/>
    </xf>
    <xf numFmtId="0" fontId="59" fillId="18" borderId="10" xfId="43" applyFont="1" applyFill="1" applyBorder="1" applyAlignment="1">
      <alignment vertical="center" wrapText="1"/>
    </xf>
    <xf numFmtId="49" fontId="59" fillId="0" borderId="0" xfId="43" applyNumberFormat="1" applyFont="1" applyAlignment="1">
      <alignment horizontal="center" vertical="center"/>
    </xf>
    <xf numFmtId="49" fontId="59" fillId="0" borderId="0" xfId="43" applyNumberFormat="1" applyFont="1" applyAlignment="1">
      <alignment horizontal="center" vertical="center" wrapText="1"/>
    </xf>
    <xf numFmtId="3" fontId="59" fillId="0" borderId="0" xfId="43" applyNumberFormat="1" applyFont="1" applyAlignment="1">
      <alignment horizontal="right" vertical="distributed" wrapText="1" indent="1"/>
    </xf>
    <xf numFmtId="3" fontId="59" fillId="0" borderId="0" xfId="43" applyNumberFormat="1" applyFont="1" applyAlignment="1">
      <alignment horizontal="right" vertical="center" wrapText="1" indent="2"/>
    </xf>
    <xf numFmtId="165" fontId="59" fillId="0" borderId="0" xfId="43" applyNumberFormat="1" applyFont="1" applyAlignment="1">
      <alignment horizontal="right" vertical="center" wrapText="1" indent="2"/>
    </xf>
    <xf numFmtId="49" fontId="59" fillId="18" borderId="0" xfId="43" applyNumberFormat="1" applyFont="1" applyFill="1" applyAlignment="1">
      <alignment horizontal="center" vertical="center"/>
    </xf>
    <xf numFmtId="0" fontId="59" fillId="18" borderId="13" xfId="43" applyFont="1" applyFill="1" applyBorder="1" applyAlignment="1">
      <alignment horizontal="left" vertical="center" wrapText="1"/>
    </xf>
    <xf numFmtId="49" fontId="59" fillId="18" borderId="40" xfId="43" applyNumberFormat="1" applyFont="1" applyFill="1" applyBorder="1" applyAlignment="1">
      <alignment horizontal="center" vertical="center"/>
    </xf>
    <xf numFmtId="0" fontId="59" fillId="18" borderId="19" xfId="43" applyFont="1" applyFill="1" applyBorder="1" applyAlignment="1">
      <alignment horizontal="justify" vertical="center" wrapText="1"/>
    </xf>
    <xf numFmtId="3" fontId="59" fillId="18" borderId="13" xfId="43" applyNumberFormat="1" applyFont="1" applyFill="1" applyBorder="1" applyAlignment="1">
      <alignment horizontal="right" vertical="distributed" wrapText="1" indent="1"/>
    </xf>
    <xf numFmtId="165" fontId="59" fillId="18" borderId="59" xfId="43" applyNumberFormat="1" applyFont="1" applyFill="1" applyBorder="1" applyAlignment="1">
      <alignment horizontal="right" vertical="center" wrapText="1" indent="2"/>
    </xf>
    <xf numFmtId="3" fontId="59" fillId="18" borderId="59" xfId="43" applyNumberFormat="1" applyFont="1" applyFill="1" applyBorder="1" applyAlignment="1">
      <alignment horizontal="right" vertical="center" wrapText="1" indent="2"/>
    </xf>
    <xf numFmtId="0" fontId="59" fillId="0" borderId="0" xfId="43" applyFont="1" applyAlignment="1">
      <alignment horizontal="justify" vertical="center" wrapText="1"/>
    </xf>
    <xf numFmtId="0" fontId="85" fillId="18" borderId="0" xfId="43" applyFont="1" applyFill="1"/>
    <xf numFmtId="0" fontId="21" fillId="18" borderId="0" xfId="43" applyFill="1"/>
    <xf numFmtId="3" fontId="59" fillId="0" borderId="0" xfId="43" applyNumberFormat="1" applyFont="1" applyAlignment="1">
      <alignment horizontal="right" vertical="center" indent="2"/>
    </xf>
    <xf numFmtId="165" fontId="59" fillId="0" borderId="0" xfId="43" applyNumberFormat="1" applyFont="1" applyAlignment="1">
      <alignment horizontal="right" indent="2"/>
    </xf>
    <xf numFmtId="3" fontId="21" fillId="0" borderId="0" xfId="43" applyNumberFormat="1" applyAlignment="1">
      <alignment horizontal="right" vertical="center" indent="2"/>
    </xf>
    <xf numFmtId="49" fontId="59" fillId="18" borderId="18" xfId="43" applyNumberFormat="1" applyFont="1" applyFill="1" applyBorder="1" applyAlignment="1">
      <alignment horizontal="center" vertical="center" wrapText="1"/>
    </xf>
    <xf numFmtId="0" fontId="59" fillId="18" borderId="0" xfId="43" applyFont="1" applyFill="1" applyAlignment="1">
      <alignment horizontal="justify" vertical="center" wrapText="1"/>
    </xf>
    <xf numFmtId="0" fontId="59" fillId="18" borderId="18" xfId="43" applyFont="1" applyFill="1" applyBorder="1" applyAlignment="1">
      <alignment vertical="center" wrapText="1"/>
    </xf>
    <xf numFmtId="49" fontId="87" fillId="18" borderId="26" xfId="43" applyNumberFormat="1" applyFont="1" applyFill="1" applyBorder="1" applyAlignment="1">
      <alignment horizontal="center" vertical="center" wrapText="1"/>
    </xf>
    <xf numFmtId="3" fontId="87" fillId="18" borderId="26" xfId="43" applyNumberFormat="1" applyFont="1" applyFill="1" applyBorder="1" applyAlignment="1">
      <alignment horizontal="right" vertical="distributed" wrapText="1" indent="1"/>
    </xf>
    <xf numFmtId="3" fontId="87" fillId="18" borderId="26" xfId="43" applyNumberFormat="1" applyFont="1" applyFill="1" applyBorder="1" applyAlignment="1">
      <alignment horizontal="right" vertical="center" wrapText="1" indent="2"/>
    </xf>
    <xf numFmtId="49" fontId="59" fillId="18" borderId="59" xfId="43" applyNumberFormat="1" applyFont="1" applyFill="1" applyBorder="1" applyAlignment="1">
      <alignment horizontal="center" vertical="center" wrapText="1"/>
    </xf>
    <xf numFmtId="0" fontId="88" fillId="0" borderId="0" xfId="43" applyFont="1"/>
    <xf numFmtId="49" fontId="59" fillId="0" borderId="25" xfId="43" applyNumberFormat="1" applyFont="1" applyBorder="1" applyAlignment="1">
      <alignment horizontal="center" vertical="center" wrapText="1"/>
    </xf>
    <xf numFmtId="49" fontId="59" fillId="0" borderId="53" xfId="43" applyNumberFormat="1" applyFont="1" applyBorder="1" applyAlignment="1">
      <alignment horizontal="center" vertical="center" wrapText="1"/>
    </xf>
    <xf numFmtId="3" fontId="59" fillId="0" borderId="26" xfId="43" applyNumberFormat="1" applyFont="1" applyBorder="1" applyAlignment="1">
      <alignment horizontal="right" vertical="distributed" wrapText="1" indent="1"/>
    </xf>
    <xf numFmtId="3" fontId="59" fillId="0" borderId="25" xfId="43" applyNumberFormat="1" applyFont="1" applyBorder="1" applyAlignment="1">
      <alignment horizontal="right" vertical="center" wrapText="1" indent="2"/>
    </xf>
    <xf numFmtId="165" fontId="59" fillId="0" borderId="25" xfId="43" applyNumberFormat="1" applyFont="1" applyBorder="1" applyAlignment="1">
      <alignment horizontal="right" vertical="center" wrapText="1" indent="2"/>
    </xf>
    <xf numFmtId="49" fontId="59" fillId="0" borderId="26" xfId="43" applyNumberFormat="1" applyFont="1" applyBorder="1" applyAlignment="1">
      <alignment horizontal="center" vertical="center" wrapText="1"/>
    </xf>
    <xf numFmtId="3" fontId="59" fillId="0" borderId="26" xfId="43" applyNumberFormat="1" applyFont="1" applyBorder="1" applyAlignment="1">
      <alignment horizontal="right" vertical="center" wrapText="1" indent="2"/>
    </xf>
    <xf numFmtId="165" fontId="59" fillId="0" borderId="26" xfId="43" applyNumberFormat="1" applyFont="1" applyBorder="1" applyAlignment="1">
      <alignment horizontal="right" vertical="center" wrapText="1" indent="2"/>
    </xf>
    <xf numFmtId="49" fontId="87" fillId="18" borderId="13" xfId="43" applyNumberFormat="1" applyFont="1" applyFill="1" applyBorder="1" applyAlignment="1">
      <alignment horizontal="center" vertical="center" wrapText="1"/>
    </xf>
    <xf numFmtId="3" fontId="87" fillId="18" borderId="13" xfId="43" applyNumberFormat="1" applyFont="1" applyFill="1" applyBorder="1" applyAlignment="1">
      <alignment horizontal="right" vertical="distributed" wrapText="1" indent="1"/>
    </xf>
    <xf numFmtId="3" fontId="87" fillId="18" borderId="13" xfId="43" applyNumberFormat="1" applyFont="1" applyFill="1" applyBorder="1" applyAlignment="1">
      <alignment horizontal="right" vertical="center" wrapText="1" indent="2"/>
    </xf>
    <xf numFmtId="0" fontId="0" fillId="0" borderId="0" xfId="0" applyFill="1"/>
    <xf numFmtId="0" fontId="27" fillId="0" borderId="0" xfId="0" applyFont="1" applyFill="1" applyBorder="1"/>
    <xf numFmtId="0" fontId="62" fillId="0" borderId="0" xfId="0" applyFont="1" applyFill="1"/>
    <xf numFmtId="0" fontId="64" fillId="0" borderId="0" xfId="0" applyFont="1" applyFill="1"/>
    <xf numFmtId="0" fontId="57" fillId="18" borderId="41" xfId="43" applyFont="1" applyFill="1" applyBorder="1" applyAlignment="1">
      <alignment horizontal="center" vertical="center" wrapText="1"/>
    </xf>
    <xf numFmtId="0" fontId="57" fillId="18" borderId="10" xfId="43" applyFont="1" applyFill="1" applyBorder="1" applyAlignment="1">
      <alignment horizontal="center" vertical="center" wrapText="1"/>
    </xf>
    <xf numFmtId="49" fontId="57" fillId="20" borderId="12" xfId="43" applyNumberFormat="1" applyFont="1" applyFill="1" applyBorder="1" applyAlignment="1">
      <alignment horizontal="center" vertical="center"/>
    </xf>
    <xf numFmtId="0" fontId="50" fillId="18" borderId="0" xfId="71" applyFont="1" applyFill="1" applyAlignment="1">
      <alignment horizontal="center" vertical="center"/>
    </xf>
    <xf numFmtId="0" fontId="63" fillId="18" borderId="0" xfId="71" applyFont="1" applyFill="1"/>
    <xf numFmtId="0" fontId="6" fillId="18" borderId="0" xfId="71" applyFill="1"/>
    <xf numFmtId="3" fontId="64" fillId="18" borderId="0" xfId="71" applyNumberFormat="1" applyFont="1" applyFill="1" applyAlignment="1">
      <alignment horizontal="right" vertical="center" indent="1"/>
    </xf>
    <xf numFmtId="0" fontId="21" fillId="18" borderId="0" xfId="43" applyFill="1" applyAlignment="1">
      <alignment horizontal="center" vertical="center"/>
    </xf>
    <xf numFmtId="49" fontId="57" fillId="0" borderId="0" xfId="43" applyNumberFormat="1" applyFont="1"/>
    <xf numFmtId="49" fontId="59" fillId="0" borderId="0" xfId="43" applyNumberFormat="1" applyFont="1"/>
    <xf numFmtId="49" fontId="57" fillId="18" borderId="14" xfId="43" applyNumberFormat="1" applyFont="1" applyFill="1" applyBorder="1" applyAlignment="1">
      <alignment horizontal="center" vertical="center" wrapText="1"/>
    </xf>
    <xf numFmtId="49" fontId="57" fillId="18" borderId="68" xfId="43" applyNumberFormat="1" applyFont="1" applyFill="1" applyBorder="1" applyAlignment="1">
      <alignment horizontal="center" vertical="center" wrapText="1"/>
    </xf>
    <xf numFmtId="4" fontId="57" fillId="0" borderId="41" xfId="43" applyNumberFormat="1" applyFont="1" applyBorder="1" applyAlignment="1">
      <alignment horizontal="right" vertical="center" wrapText="1" indent="1"/>
    </xf>
    <xf numFmtId="4" fontId="82" fillId="23" borderId="12" xfId="43" applyNumberFormat="1" applyFont="1" applyFill="1" applyBorder="1" applyAlignment="1">
      <alignment horizontal="right" vertical="center" indent="1"/>
    </xf>
    <xf numFmtId="4" fontId="57" fillId="20" borderId="12" xfId="43" applyNumberFormat="1" applyFont="1" applyFill="1" applyBorder="1" applyAlignment="1">
      <alignment horizontal="right" vertical="center" indent="1"/>
    </xf>
    <xf numFmtId="49" fontId="50" fillId="0" borderId="25" xfId="43" applyNumberFormat="1" applyFont="1" applyBorder="1" applyAlignment="1">
      <alignment horizontal="center" vertical="center"/>
    </xf>
    <xf numFmtId="0" fontId="50" fillId="0" borderId="25" xfId="43" applyFont="1" applyBorder="1" applyAlignment="1">
      <alignment horizontal="justify" vertical="center" wrapText="1"/>
    </xf>
    <xf numFmtId="0" fontId="50" fillId="0" borderId="40" xfId="43" applyFont="1" applyBorder="1" applyAlignment="1">
      <alignment horizontal="justify" vertical="center" wrapText="1"/>
    </xf>
    <xf numFmtId="3" fontId="59" fillId="0" borderId="53" xfId="43" applyNumberFormat="1" applyFont="1" applyBorder="1" applyAlignment="1">
      <alignment horizontal="right" vertical="distributed" wrapText="1" indent="1"/>
    </xf>
    <xf numFmtId="3" fontId="59" fillId="0" borderId="53" xfId="43" applyNumberFormat="1" applyFont="1" applyBorder="1" applyAlignment="1">
      <alignment horizontal="right" vertical="center" wrapText="1" indent="2"/>
    </xf>
    <xf numFmtId="165" fontId="59" fillId="0" borderId="53" xfId="43" applyNumberFormat="1" applyFont="1" applyBorder="1" applyAlignment="1">
      <alignment horizontal="right" vertical="center" wrapText="1" indent="2"/>
    </xf>
    <xf numFmtId="4" fontId="59" fillId="18" borderId="53" xfId="43" applyNumberFormat="1" applyFont="1" applyFill="1" applyBorder="1" applyAlignment="1">
      <alignment horizontal="right" vertical="center" wrapText="1" indent="1"/>
    </xf>
    <xf numFmtId="0" fontId="50" fillId="0" borderId="26" xfId="43" applyFont="1" applyBorder="1" applyAlignment="1">
      <alignment horizontal="justify" vertical="center" wrapText="1"/>
    </xf>
    <xf numFmtId="0" fontId="50" fillId="0" borderId="24" xfId="43" applyFont="1" applyBorder="1" applyAlignment="1">
      <alignment horizontal="justify" vertical="center" wrapText="1"/>
    </xf>
    <xf numFmtId="4" fontId="59" fillId="18" borderId="26" xfId="43" applyNumberFormat="1" applyFont="1" applyFill="1" applyBorder="1" applyAlignment="1">
      <alignment horizontal="right" vertical="center" wrapText="1" indent="1"/>
    </xf>
    <xf numFmtId="49" fontId="50" fillId="0" borderId="26" xfId="43" applyNumberFormat="1" applyFont="1" applyBorder="1" applyAlignment="1">
      <alignment horizontal="center" vertical="center"/>
    </xf>
    <xf numFmtId="0" fontId="50" fillId="0" borderId="46" xfId="43" applyFont="1" applyBorder="1" applyAlignment="1">
      <alignment horizontal="justify" vertical="center" wrapText="1"/>
    </xf>
    <xf numFmtId="0" fontId="50" fillId="0" borderId="63" xfId="43" applyFont="1" applyBorder="1" applyAlignment="1">
      <alignment horizontal="justify" vertical="center" wrapText="1"/>
    </xf>
    <xf numFmtId="3" fontId="59" fillId="0" borderId="46" xfId="43" applyNumberFormat="1" applyFont="1" applyBorder="1" applyAlignment="1">
      <alignment horizontal="right" vertical="distributed" wrapText="1" indent="1"/>
    </xf>
    <xf numFmtId="165" fontId="59" fillId="0" borderId="46" xfId="43" applyNumberFormat="1" applyFont="1" applyBorder="1" applyAlignment="1">
      <alignment horizontal="right" vertical="center" wrapText="1" indent="2"/>
    </xf>
    <xf numFmtId="3" fontId="59" fillId="0" borderId="46" xfId="43" applyNumberFormat="1" applyFont="1" applyBorder="1" applyAlignment="1">
      <alignment horizontal="right" vertical="center" wrapText="1" indent="2"/>
    </xf>
    <xf numFmtId="4" fontId="59" fillId="18" borderId="46" xfId="43" applyNumberFormat="1" applyFont="1" applyFill="1" applyBorder="1" applyAlignment="1">
      <alignment horizontal="right" vertical="center" wrapText="1" indent="1"/>
    </xf>
    <xf numFmtId="49" fontId="50" fillId="0" borderId="13" xfId="43" applyNumberFormat="1" applyFont="1" applyBorder="1" applyAlignment="1">
      <alignment horizontal="center" vertical="center"/>
    </xf>
    <xf numFmtId="49" fontId="50" fillId="18" borderId="46" xfId="43" applyNumberFormat="1" applyFont="1" applyFill="1" applyBorder="1" applyAlignment="1">
      <alignment horizontal="center" vertical="center"/>
    </xf>
    <xf numFmtId="49" fontId="59" fillId="0" borderId="46" xfId="43" applyNumberFormat="1" applyFont="1" applyBorder="1" applyAlignment="1">
      <alignment horizontal="center" vertical="center" wrapText="1"/>
    </xf>
    <xf numFmtId="4" fontId="57" fillId="20" borderId="41" xfId="43" applyNumberFormat="1" applyFont="1" applyFill="1" applyBorder="1" applyAlignment="1">
      <alignment horizontal="right" vertical="center" indent="1"/>
    </xf>
    <xf numFmtId="0" fontId="50" fillId="0" borderId="47" xfId="43" applyFont="1" applyBorder="1" applyAlignment="1">
      <alignment vertical="center" wrapText="1"/>
    </xf>
    <xf numFmtId="0" fontId="50" fillId="0" borderId="41" xfId="43" applyFont="1" applyBorder="1" applyAlignment="1">
      <alignment horizontal="justify" vertical="center" wrapText="1"/>
    </xf>
    <xf numFmtId="0" fontId="85" fillId="18" borderId="0" xfId="43" applyFont="1" applyFill="1" applyAlignment="1">
      <alignment horizontal="center" vertical="center"/>
    </xf>
    <xf numFmtId="4" fontId="82" fillId="23" borderId="41" xfId="43" applyNumberFormat="1" applyFont="1" applyFill="1" applyBorder="1" applyAlignment="1">
      <alignment horizontal="right" vertical="center" indent="1"/>
    </xf>
    <xf numFmtId="0" fontId="50" fillId="0" borderId="58" xfId="43" applyFont="1" applyBorder="1" applyAlignment="1">
      <alignment vertical="center" wrapText="1"/>
    </xf>
    <xf numFmtId="0" fontId="50" fillId="0" borderId="26" xfId="43" applyFont="1" applyBorder="1" applyAlignment="1">
      <alignment vertical="center" wrapText="1"/>
    </xf>
    <xf numFmtId="3" fontId="59" fillId="0" borderId="25" xfId="43" applyNumberFormat="1" applyFont="1" applyBorder="1" applyAlignment="1">
      <alignment horizontal="right" vertical="distributed" wrapText="1" indent="1"/>
    </xf>
    <xf numFmtId="4" fontId="59" fillId="18" borderId="25" xfId="43" applyNumberFormat="1" applyFont="1" applyFill="1" applyBorder="1" applyAlignment="1">
      <alignment horizontal="right" vertical="center" wrapText="1" indent="1"/>
    </xf>
    <xf numFmtId="0" fontId="50" fillId="0" borderId="21" xfId="43" applyFont="1" applyBorder="1" applyAlignment="1">
      <alignment vertical="center" wrapText="1"/>
    </xf>
    <xf numFmtId="0" fontId="86" fillId="18" borderId="0" xfId="43" applyFont="1" applyFill="1" applyAlignment="1">
      <alignment horizontal="center" vertical="center"/>
    </xf>
    <xf numFmtId="49" fontId="59" fillId="0" borderId="41" xfId="43" applyNumberFormat="1" applyFont="1" applyBorder="1" applyAlignment="1">
      <alignment horizontal="center" vertical="center" wrapText="1"/>
    </xf>
    <xf numFmtId="3" fontId="59" fillId="0" borderId="41" xfId="43" applyNumberFormat="1" applyFont="1" applyBorder="1" applyAlignment="1">
      <alignment horizontal="right" vertical="distributed" wrapText="1" indent="1"/>
    </xf>
    <xf numFmtId="3" fontId="59" fillId="0" borderId="41" xfId="43" applyNumberFormat="1" applyFont="1" applyBorder="1" applyAlignment="1">
      <alignment horizontal="right" vertical="center" wrapText="1" indent="2"/>
    </xf>
    <xf numFmtId="165" fontId="59" fillId="0" borderId="41" xfId="43" applyNumberFormat="1" applyFont="1" applyBorder="1" applyAlignment="1">
      <alignment horizontal="right" vertical="center" wrapText="1" indent="2"/>
    </xf>
    <xf numFmtId="4" fontId="59" fillId="18" borderId="41" xfId="43" applyNumberFormat="1" applyFont="1" applyFill="1" applyBorder="1" applyAlignment="1">
      <alignment horizontal="right" vertical="center" wrapText="1" indent="1"/>
    </xf>
    <xf numFmtId="49" fontId="50" fillId="0" borderId="53" xfId="43" applyNumberFormat="1" applyFont="1" applyBorder="1" applyAlignment="1">
      <alignment horizontal="center" vertical="center"/>
    </xf>
    <xf numFmtId="0" fontId="50" fillId="0" borderId="57" xfId="72" applyFont="1" applyBorder="1" applyAlignment="1">
      <alignment wrapText="1"/>
    </xf>
    <xf numFmtId="0" fontId="50" fillId="0" borderId="53" xfId="43" applyFont="1" applyBorder="1" applyAlignment="1">
      <alignment vertical="center" wrapText="1"/>
    </xf>
    <xf numFmtId="49" fontId="50" fillId="0" borderId="20" xfId="72" applyNumberFormat="1" applyFont="1" applyBorder="1" applyAlignment="1">
      <alignment horizontal="left"/>
    </xf>
    <xf numFmtId="49" fontId="50" fillId="0" borderId="20" xfId="42" applyNumberFormat="1" applyFont="1" applyBorder="1" applyAlignment="1">
      <alignment horizontal="left"/>
    </xf>
    <xf numFmtId="49" fontId="50" fillId="0" borderId="59" xfId="43" applyNumberFormat="1" applyFont="1" applyBorder="1" applyAlignment="1">
      <alignment horizontal="center" vertical="center"/>
    </xf>
    <xf numFmtId="49" fontId="50" fillId="0" borderId="16" xfId="72" applyNumberFormat="1" applyFont="1" applyBorder="1" applyAlignment="1">
      <alignment horizontal="left"/>
    </xf>
    <xf numFmtId="0" fontId="50" fillId="0" borderId="59" xfId="43" applyFont="1" applyBorder="1" applyAlignment="1">
      <alignment vertical="center" wrapText="1"/>
    </xf>
    <xf numFmtId="49" fontId="59" fillId="0" borderId="59" xfId="43" applyNumberFormat="1" applyFont="1" applyBorder="1" applyAlignment="1">
      <alignment horizontal="center" vertical="center" wrapText="1"/>
    </xf>
    <xf numFmtId="3" fontId="59" fillId="0" borderId="59" xfId="43" applyNumberFormat="1" applyFont="1" applyBorder="1" applyAlignment="1">
      <alignment horizontal="right" vertical="distributed" wrapText="1" indent="1"/>
    </xf>
    <xf numFmtId="3" fontId="59" fillId="0" borderId="59" xfId="43" applyNumberFormat="1" applyFont="1" applyBorder="1" applyAlignment="1">
      <alignment horizontal="right" vertical="center" wrapText="1" indent="2"/>
    </xf>
    <xf numFmtId="165" fontId="59" fillId="0" borderId="59" xfId="43" applyNumberFormat="1" applyFont="1" applyBorder="1" applyAlignment="1">
      <alignment horizontal="right" vertical="center" wrapText="1" indent="2"/>
    </xf>
    <xf numFmtId="4" fontId="59" fillId="18" borderId="59" xfId="43" applyNumberFormat="1" applyFont="1" applyFill="1" applyBorder="1" applyAlignment="1">
      <alignment horizontal="right" vertical="center" wrapText="1" indent="1"/>
    </xf>
    <xf numFmtId="49" fontId="50" fillId="0" borderId="0" xfId="43" applyNumberFormat="1" applyFont="1" applyAlignment="1">
      <alignment horizontal="center" vertical="center"/>
    </xf>
    <xf numFmtId="49" fontId="50" fillId="0" borderId="0" xfId="72" applyNumberFormat="1" applyFont="1" applyAlignment="1">
      <alignment horizontal="left"/>
    </xf>
    <xf numFmtId="0" fontId="50" fillId="0" borderId="0" xfId="43" applyFont="1" applyAlignment="1">
      <alignment vertical="center" wrapText="1"/>
    </xf>
    <xf numFmtId="4" fontId="59" fillId="18" borderId="0" xfId="43" applyNumberFormat="1" applyFont="1" applyFill="1" applyAlignment="1">
      <alignment horizontal="right" vertical="center" wrapText="1" indent="1"/>
    </xf>
    <xf numFmtId="0" fontId="59" fillId="0" borderId="0" xfId="43" applyFont="1" applyAlignment="1">
      <alignment horizontal="right" indent="1"/>
    </xf>
    <xf numFmtId="0" fontId="88" fillId="18" borderId="0" xfId="43" applyFont="1" applyFill="1" applyAlignment="1">
      <alignment horizontal="center" vertical="center"/>
    </xf>
    <xf numFmtId="49" fontId="50" fillId="0" borderId="25" xfId="43" applyNumberFormat="1" applyFont="1" applyBorder="1" applyAlignment="1">
      <alignment horizontal="center" vertical="center" wrapText="1"/>
    </xf>
    <xf numFmtId="49" fontId="50" fillId="18" borderId="22" xfId="42" applyNumberFormat="1" applyFont="1" applyFill="1" applyBorder="1" applyAlignment="1">
      <alignment horizontal="center"/>
    </xf>
    <xf numFmtId="0" fontId="50" fillId="0" borderId="53" xfId="43" applyFont="1" applyBorder="1" applyAlignment="1">
      <alignment horizontal="left" vertical="center" wrapText="1"/>
    </xf>
    <xf numFmtId="0" fontId="50" fillId="0" borderId="25" xfId="43" applyFont="1" applyBorder="1" applyAlignment="1">
      <alignment vertical="center" wrapText="1"/>
    </xf>
    <xf numFmtId="4" fontId="59" fillId="0" borderId="25" xfId="43" applyNumberFormat="1" applyFont="1" applyBorder="1" applyAlignment="1">
      <alignment horizontal="right" vertical="center" wrapText="1" indent="1"/>
    </xf>
    <xf numFmtId="0" fontId="88" fillId="18" borderId="0" xfId="43" applyFont="1" applyFill="1"/>
    <xf numFmtId="0" fontId="50" fillId="0" borderId="22" xfId="72" applyFont="1" applyBorder="1" applyAlignment="1">
      <alignment wrapText="1"/>
    </xf>
    <xf numFmtId="4" fontId="59" fillId="0" borderId="26" xfId="43" applyNumberFormat="1" applyFont="1" applyBorder="1" applyAlignment="1">
      <alignment horizontal="right" vertical="center" wrapText="1" indent="1"/>
    </xf>
    <xf numFmtId="49" fontId="50" fillId="0" borderId="14" xfId="43" applyNumberFormat="1" applyFont="1" applyBorder="1" applyAlignment="1">
      <alignment horizontal="center" vertical="center"/>
    </xf>
    <xf numFmtId="49" fontId="50" fillId="18" borderId="53" xfId="43" applyNumberFormat="1" applyFont="1" applyFill="1" applyBorder="1" applyAlignment="1">
      <alignment horizontal="center" vertical="center"/>
    </xf>
    <xf numFmtId="0" fontId="50" fillId="18" borderId="53" xfId="43" applyFont="1" applyFill="1" applyBorder="1" applyAlignment="1">
      <alignment horizontal="left" vertical="center" wrapText="1"/>
    </xf>
    <xf numFmtId="0" fontId="50" fillId="0" borderId="68" xfId="43" applyFont="1" applyBorder="1" applyAlignment="1">
      <alignment horizontal="left" vertical="center" wrapText="1"/>
    </xf>
    <xf numFmtId="165" fontId="59" fillId="18" borderId="53" xfId="43" applyNumberFormat="1" applyFont="1" applyFill="1" applyBorder="1" applyAlignment="1">
      <alignment horizontal="right" vertical="center" wrapText="1" indent="2"/>
    </xf>
    <xf numFmtId="49" fontId="50" fillId="18" borderId="25" xfId="43" applyNumberFormat="1" applyFont="1" applyFill="1" applyBorder="1" applyAlignment="1">
      <alignment horizontal="center" vertical="center"/>
    </xf>
    <xf numFmtId="0" fontId="50" fillId="18" borderId="25" xfId="43" applyFont="1" applyFill="1" applyBorder="1" applyAlignment="1">
      <alignment horizontal="left" vertical="center" wrapText="1"/>
    </xf>
    <xf numFmtId="0" fontId="50" fillId="0" borderId="21" xfId="43" applyFont="1" applyBorder="1" applyAlignment="1">
      <alignment horizontal="left" vertical="center" wrapText="1"/>
    </xf>
    <xf numFmtId="0" fontId="50" fillId="18" borderId="26" xfId="43" applyFont="1" applyFill="1" applyBorder="1" applyAlignment="1">
      <alignment horizontal="left" vertical="center" wrapText="1"/>
    </xf>
    <xf numFmtId="0" fontId="50" fillId="18" borderId="24" xfId="43" applyFont="1" applyFill="1" applyBorder="1" applyAlignment="1">
      <alignment horizontal="justify" vertical="center" wrapText="1"/>
    </xf>
    <xf numFmtId="49" fontId="50" fillId="18" borderId="26" xfId="43" applyNumberFormat="1" applyFont="1" applyFill="1" applyBorder="1" applyAlignment="1">
      <alignment horizontal="center" vertical="center"/>
    </xf>
    <xf numFmtId="49" fontId="50" fillId="18" borderId="21" xfId="43" applyNumberFormat="1" applyFont="1" applyFill="1" applyBorder="1" applyAlignment="1">
      <alignment horizontal="center" vertical="center"/>
    </xf>
    <xf numFmtId="49" fontId="50" fillId="18" borderId="26" xfId="43" applyNumberFormat="1" applyFont="1" applyFill="1" applyBorder="1" applyAlignment="1">
      <alignment horizontal="left" vertical="center"/>
    </xf>
    <xf numFmtId="0" fontId="50" fillId="18" borderId="21" xfId="43" applyFont="1" applyFill="1" applyBorder="1" applyAlignment="1">
      <alignment horizontal="left" vertical="center" wrapText="1"/>
    </xf>
    <xf numFmtId="49" fontId="50" fillId="18" borderId="44" xfId="43" applyNumberFormat="1" applyFont="1" applyFill="1" applyBorder="1" applyAlignment="1">
      <alignment horizontal="center" vertical="center"/>
    </xf>
    <xf numFmtId="0" fontId="50" fillId="18" borderId="59" xfId="43" applyFont="1" applyFill="1" applyBorder="1" applyAlignment="1">
      <alignment horizontal="left" vertical="center" wrapText="1"/>
    </xf>
    <xf numFmtId="0" fontId="50" fillId="18" borderId="67" xfId="43" applyFont="1" applyFill="1" applyBorder="1" applyAlignment="1">
      <alignment horizontal="justify" vertical="center" wrapText="1"/>
    </xf>
    <xf numFmtId="3" fontId="59" fillId="18" borderId="59" xfId="43" applyNumberFormat="1" applyFont="1" applyFill="1" applyBorder="1" applyAlignment="1">
      <alignment horizontal="right" vertical="distributed" wrapText="1" indent="1"/>
    </xf>
    <xf numFmtId="3" fontId="59" fillId="18" borderId="44" xfId="43" applyNumberFormat="1" applyFont="1" applyFill="1" applyBorder="1" applyAlignment="1">
      <alignment horizontal="right" vertical="center" wrapText="1" indent="2"/>
    </xf>
    <xf numFmtId="49" fontId="50" fillId="18" borderId="0" xfId="43" applyNumberFormat="1" applyFont="1" applyFill="1" applyAlignment="1">
      <alignment horizontal="center" vertical="center"/>
    </xf>
    <xf numFmtId="0" fontId="50" fillId="18" borderId="0" xfId="43" applyFont="1" applyFill="1" applyAlignment="1">
      <alignment horizontal="left" vertical="center" wrapText="1"/>
    </xf>
    <xf numFmtId="0" fontId="50" fillId="18" borderId="0" xfId="43" applyFont="1" applyFill="1" applyAlignment="1">
      <alignment horizontal="justify" vertical="center" wrapText="1"/>
    </xf>
    <xf numFmtId="49" fontId="59" fillId="18" borderId="0" xfId="43" applyNumberFormat="1" applyFont="1" applyFill="1" applyAlignment="1">
      <alignment horizontal="center" vertical="center" wrapText="1"/>
    </xf>
    <xf numFmtId="3" fontId="59" fillId="18" borderId="0" xfId="43" applyNumberFormat="1" applyFont="1" applyFill="1" applyAlignment="1">
      <alignment horizontal="right" vertical="distributed" wrapText="1" indent="1"/>
    </xf>
    <xf numFmtId="3" fontId="59" fillId="18" borderId="0" xfId="43" applyNumberFormat="1" applyFont="1" applyFill="1" applyAlignment="1">
      <alignment horizontal="right" vertical="center" wrapText="1" indent="2"/>
    </xf>
    <xf numFmtId="165" fontId="59" fillId="18" borderId="0" xfId="43" applyNumberFormat="1" applyFont="1" applyFill="1" applyAlignment="1">
      <alignment horizontal="right" vertical="center" wrapText="1" indent="2"/>
    </xf>
    <xf numFmtId="49" fontId="57" fillId="18" borderId="41" xfId="43" applyNumberFormat="1" applyFont="1" applyFill="1" applyBorder="1" applyAlignment="1">
      <alignment horizontal="center" vertical="center" wrapText="1"/>
    </xf>
    <xf numFmtId="49" fontId="57" fillId="18" borderId="11" xfId="43" applyNumberFormat="1" applyFont="1" applyFill="1" applyBorder="1" applyAlignment="1">
      <alignment horizontal="center" vertical="center" wrapText="1"/>
    </xf>
    <xf numFmtId="3" fontId="90" fillId="20" borderId="41" xfId="43" applyNumberFormat="1" applyFont="1" applyFill="1" applyBorder="1" applyAlignment="1">
      <alignment horizontal="right" vertical="center" indent="2"/>
    </xf>
    <xf numFmtId="165" fontId="90" fillId="20" borderId="41" xfId="43" applyNumberFormat="1" applyFont="1" applyFill="1" applyBorder="1" applyAlignment="1">
      <alignment horizontal="right" vertical="center" indent="2"/>
    </xf>
    <xf numFmtId="4" fontId="90" fillId="20" borderId="41" xfId="43" applyNumberFormat="1" applyFont="1" applyFill="1" applyBorder="1" applyAlignment="1">
      <alignment horizontal="right" vertical="center" indent="1"/>
    </xf>
    <xf numFmtId="0" fontId="50" fillId="18" borderId="40" xfId="43" applyFont="1" applyFill="1" applyBorder="1" applyAlignment="1">
      <alignment horizontal="justify" vertical="center" wrapText="1"/>
    </xf>
    <xf numFmtId="49" fontId="50" fillId="18" borderId="25" xfId="43" applyNumberFormat="1" applyFont="1" applyFill="1" applyBorder="1" applyAlignment="1">
      <alignment horizontal="center" vertical="center" wrapText="1"/>
    </xf>
    <xf numFmtId="49" fontId="50" fillId="18" borderId="21" xfId="43" applyNumberFormat="1" applyFont="1" applyFill="1" applyBorder="1" applyAlignment="1">
      <alignment horizontal="center" vertical="center" wrapText="1"/>
    </xf>
    <xf numFmtId="0" fontId="50" fillId="18" borderId="26" xfId="43" applyFont="1" applyFill="1" applyBorder="1" applyAlignment="1">
      <alignment vertical="center" wrapText="1"/>
    </xf>
    <xf numFmtId="0" fontId="50" fillId="18" borderId="25" xfId="43" applyFont="1" applyFill="1" applyBorder="1" applyAlignment="1">
      <alignment vertical="center" wrapText="1"/>
    </xf>
    <xf numFmtId="0" fontId="50" fillId="18" borderId="47" xfId="43" applyFont="1" applyFill="1" applyBorder="1" applyAlignment="1">
      <alignment horizontal="left" vertical="center" wrapText="1"/>
    </xf>
    <xf numFmtId="49" fontId="59" fillId="0" borderId="13" xfId="43" applyNumberFormat="1" applyFont="1" applyBorder="1" applyAlignment="1">
      <alignment horizontal="center" vertical="center" wrapText="1"/>
    </xf>
    <xf numFmtId="3" fontId="59" fillId="0" borderId="13" xfId="43" applyNumberFormat="1" applyFont="1" applyBorder="1" applyAlignment="1">
      <alignment horizontal="right" vertical="distributed" wrapText="1" indent="1"/>
    </xf>
    <xf numFmtId="3" fontId="59" fillId="0" borderId="13" xfId="43" applyNumberFormat="1" applyFont="1" applyBorder="1" applyAlignment="1">
      <alignment horizontal="right" vertical="center" wrapText="1" indent="2"/>
    </xf>
    <xf numFmtId="165" fontId="59" fillId="0" borderId="13" xfId="43" applyNumberFormat="1" applyFont="1" applyBorder="1" applyAlignment="1">
      <alignment horizontal="right" vertical="center" wrapText="1" indent="2"/>
    </xf>
    <xf numFmtId="4" fontId="59" fillId="18" borderId="13" xfId="43" applyNumberFormat="1" applyFont="1" applyFill="1" applyBorder="1" applyAlignment="1">
      <alignment horizontal="right" vertical="center" wrapText="1" indent="1"/>
    </xf>
    <xf numFmtId="49" fontId="50" fillId="18" borderId="56" xfId="43" applyNumberFormat="1" applyFont="1" applyFill="1" applyBorder="1" applyAlignment="1">
      <alignment horizontal="center" vertical="center" wrapText="1"/>
    </xf>
    <xf numFmtId="0" fontId="50" fillId="18" borderId="53" xfId="43" applyFont="1" applyFill="1" applyBorder="1" applyAlignment="1">
      <alignment vertical="center" wrapText="1"/>
    </xf>
    <xf numFmtId="0" fontId="50" fillId="18" borderId="56" xfId="43" applyFont="1" applyFill="1" applyBorder="1" applyAlignment="1">
      <alignment horizontal="left" vertical="center" wrapText="1"/>
    </xf>
    <xf numFmtId="49" fontId="59" fillId="0" borderId="14" xfId="43" applyNumberFormat="1" applyFont="1" applyBorder="1" applyAlignment="1">
      <alignment horizontal="center" vertical="center" wrapText="1"/>
    </xf>
    <xf numFmtId="3" fontId="59" fillId="0" borderId="14" xfId="43" applyNumberFormat="1" applyFont="1" applyBorder="1" applyAlignment="1">
      <alignment horizontal="right" vertical="distributed" wrapText="1" indent="1"/>
    </xf>
    <xf numFmtId="3" fontId="59" fillId="0" borderId="14" xfId="43" applyNumberFormat="1" applyFont="1" applyBorder="1" applyAlignment="1">
      <alignment horizontal="right" vertical="center" wrapText="1" indent="2"/>
    </xf>
    <xf numFmtId="165" fontId="50" fillId="18" borderId="26" xfId="43" applyNumberFormat="1" applyFont="1" applyFill="1" applyBorder="1" applyAlignment="1">
      <alignment horizontal="right" vertical="center" indent="1"/>
    </xf>
    <xf numFmtId="4" fontId="59" fillId="18" borderId="14" xfId="43" applyNumberFormat="1" applyFont="1" applyFill="1" applyBorder="1" applyAlignment="1">
      <alignment horizontal="right" vertical="center" wrapText="1" indent="1"/>
    </xf>
    <xf numFmtId="49" fontId="59" fillId="18" borderId="14" xfId="43" applyNumberFormat="1" applyFont="1" applyFill="1" applyBorder="1" applyAlignment="1">
      <alignment horizontal="center" vertical="center" wrapText="1"/>
    </xf>
    <xf numFmtId="3" fontId="59" fillId="18" borderId="14" xfId="43" applyNumberFormat="1" applyFont="1" applyFill="1" applyBorder="1" applyAlignment="1">
      <alignment horizontal="right" vertical="distributed" wrapText="1" indent="1"/>
    </xf>
    <xf numFmtId="3" fontId="59" fillId="18" borderId="14" xfId="43" applyNumberFormat="1" applyFont="1" applyFill="1" applyBorder="1" applyAlignment="1">
      <alignment horizontal="right" vertical="center" wrapText="1" indent="2"/>
    </xf>
    <xf numFmtId="165" fontId="50" fillId="18" borderId="53" xfId="43" applyNumberFormat="1" applyFont="1" applyFill="1" applyBorder="1" applyAlignment="1">
      <alignment horizontal="right" vertical="center" indent="1"/>
    </xf>
    <xf numFmtId="49" fontId="50" fillId="0" borderId="44" xfId="43" applyNumberFormat="1" applyFont="1" applyBorder="1" applyAlignment="1">
      <alignment horizontal="center" vertical="center"/>
    </xf>
    <xf numFmtId="49" fontId="50" fillId="18" borderId="71" xfId="43" applyNumberFormat="1" applyFont="1" applyFill="1" applyBorder="1" applyAlignment="1">
      <alignment horizontal="center" vertical="center" wrapText="1"/>
    </xf>
    <xf numFmtId="0" fontId="50" fillId="18" borderId="44" xfId="43" applyFont="1" applyFill="1" applyBorder="1" applyAlignment="1">
      <alignment vertical="center" wrapText="1"/>
    </xf>
    <xf numFmtId="0" fontId="50" fillId="18" borderId="45" xfId="43" applyFont="1" applyFill="1" applyBorder="1" applyAlignment="1">
      <alignment horizontal="left" vertical="center" wrapText="1"/>
    </xf>
    <xf numFmtId="165" fontId="50" fillId="18" borderId="59" xfId="43" applyNumberFormat="1" applyFont="1" applyFill="1" applyBorder="1" applyAlignment="1">
      <alignment horizontal="right" vertical="center" indent="1"/>
    </xf>
    <xf numFmtId="49" fontId="50" fillId="18" borderId="0" xfId="43" applyNumberFormat="1" applyFont="1" applyFill="1" applyAlignment="1">
      <alignment horizontal="center" vertical="center" wrapText="1"/>
    </xf>
    <xf numFmtId="0" fontId="50" fillId="18" borderId="0" xfId="43" applyFont="1" applyFill="1" applyAlignment="1">
      <alignment vertical="center" wrapText="1"/>
    </xf>
    <xf numFmtId="165" fontId="50" fillId="18" borderId="0" xfId="43" applyNumberFormat="1" applyFont="1" applyFill="1" applyAlignment="1">
      <alignment horizontal="right" vertical="center" indent="1"/>
    </xf>
    <xf numFmtId="0" fontId="50" fillId="0" borderId="25" xfId="43" applyFont="1" applyBorder="1" applyAlignment="1">
      <alignment horizontal="left" vertical="center" wrapText="1"/>
    </xf>
    <xf numFmtId="3" fontId="59" fillId="18" borderId="26" xfId="43" applyNumberFormat="1" applyFont="1" applyFill="1" applyBorder="1" applyAlignment="1">
      <alignment horizontal="right" vertical="center" wrapText="1"/>
    </xf>
    <xf numFmtId="0" fontId="88" fillId="18" borderId="0" xfId="43" applyFont="1" applyFill="1" applyAlignment="1">
      <alignment vertical="center"/>
    </xf>
    <xf numFmtId="49" fontId="50" fillId="18" borderId="26" xfId="43" applyNumberFormat="1" applyFont="1" applyFill="1" applyBorder="1" applyAlignment="1">
      <alignment horizontal="center" vertical="center" wrapText="1"/>
    </xf>
    <xf numFmtId="49" fontId="50" fillId="18" borderId="72" xfId="43" applyNumberFormat="1" applyFont="1" applyFill="1" applyBorder="1" applyAlignment="1">
      <alignment horizontal="center" vertical="center"/>
    </xf>
    <xf numFmtId="0" fontId="50" fillId="18" borderId="22" xfId="43" applyFont="1" applyFill="1" applyBorder="1" applyAlignment="1">
      <alignment vertical="center" wrapText="1"/>
    </xf>
    <xf numFmtId="0" fontId="91" fillId="18" borderId="73" xfId="43" applyFont="1" applyFill="1" applyBorder="1" applyAlignment="1">
      <alignment horizontal="left" vertical="center" wrapText="1"/>
    </xf>
    <xf numFmtId="165" fontId="87" fillId="18" borderId="13" xfId="43" applyNumberFormat="1" applyFont="1" applyFill="1" applyBorder="1" applyAlignment="1">
      <alignment horizontal="right" vertical="center" wrapText="1" indent="2"/>
    </xf>
    <xf numFmtId="4" fontId="87" fillId="18" borderId="13" xfId="43" applyNumberFormat="1" applyFont="1" applyFill="1" applyBorder="1" applyAlignment="1">
      <alignment horizontal="right" vertical="center" wrapText="1" indent="1"/>
    </xf>
    <xf numFmtId="49" fontId="50" fillId="18" borderId="53" xfId="43" applyNumberFormat="1" applyFont="1" applyFill="1" applyBorder="1" applyAlignment="1">
      <alignment horizontal="center" vertical="center" wrapText="1"/>
    </xf>
    <xf numFmtId="49" fontId="91" fillId="18" borderId="75" xfId="43" applyNumberFormat="1" applyFont="1" applyFill="1" applyBorder="1" applyAlignment="1">
      <alignment horizontal="center" vertical="center"/>
    </xf>
    <xf numFmtId="0" fontId="50" fillId="18" borderId="76" xfId="43" applyFont="1" applyFill="1" applyBorder="1" applyAlignment="1">
      <alignment vertical="center" wrapText="1"/>
    </xf>
    <xf numFmtId="0" fontId="91" fillId="18" borderId="77" xfId="43" applyFont="1" applyFill="1" applyBorder="1" applyAlignment="1">
      <alignment horizontal="left" vertical="center" wrapText="1"/>
    </xf>
    <xf numFmtId="49" fontId="87" fillId="18" borderId="53" xfId="43" applyNumberFormat="1" applyFont="1" applyFill="1" applyBorder="1" applyAlignment="1">
      <alignment horizontal="center" vertical="center" wrapText="1"/>
    </xf>
    <xf numFmtId="3" fontId="87" fillId="18" borderId="53" xfId="43" applyNumberFormat="1" applyFont="1" applyFill="1" applyBorder="1" applyAlignment="1">
      <alignment horizontal="right" vertical="distributed" wrapText="1" indent="1"/>
    </xf>
    <xf numFmtId="3" fontId="87" fillId="18" borderId="53" xfId="43" applyNumberFormat="1" applyFont="1" applyFill="1" applyBorder="1" applyAlignment="1">
      <alignment horizontal="right" vertical="center" wrapText="1" indent="2"/>
    </xf>
    <xf numFmtId="165" fontId="87" fillId="18" borderId="53" xfId="43" applyNumberFormat="1" applyFont="1" applyFill="1" applyBorder="1" applyAlignment="1">
      <alignment horizontal="right" vertical="center" wrapText="1" indent="2"/>
    </xf>
    <xf numFmtId="4" fontId="87" fillId="18" borderId="53" xfId="43" applyNumberFormat="1" applyFont="1" applyFill="1" applyBorder="1" applyAlignment="1">
      <alignment horizontal="right" vertical="center" wrapText="1" indent="1"/>
    </xf>
    <xf numFmtId="49" fontId="91" fillId="18" borderId="72" xfId="43" applyNumberFormat="1" applyFont="1" applyFill="1" applyBorder="1" applyAlignment="1">
      <alignment horizontal="center" vertical="center"/>
    </xf>
    <xf numFmtId="165" fontId="87" fillId="18" borderId="26" xfId="43" applyNumberFormat="1" applyFont="1" applyFill="1" applyBorder="1" applyAlignment="1">
      <alignment horizontal="right" vertical="center" wrapText="1" indent="2"/>
    </xf>
    <xf numFmtId="4" fontId="87" fillId="18" borderId="26" xfId="43" applyNumberFormat="1" applyFont="1" applyFill="1" applyBorder="1" applyAlignment="1">
      <alignment horizontal="right" vertical="center" wrapText="1" indent="1"/>
    </xf>
    <xf numFmtId="49" fontId="50" fillId="18" borderId="59" xfId="43" applyNumberFormat="1" applyFont="1" applyFill="1" applyBorder="1" applyAlignment="1">
      <alignment horizontal="center" vertical="center" wrapText="1"/>
    </xf>
    <xf numFmtId="49" fontId="91" fillId="18" borderId="78" xfId="43" applyNumberFormat="1" applyFont="1" applyFill="1" applyBorder="1" applyAlignment="1">
      <alignment horizontal="center" vertical="center"/>
    </xf>
    <xf numFmtId="0" fontId="50" fillId="18" borderId="60" xfId="43" applyFont="1" applyFill="1" applyBorder="1" applyAlignment="1">
      <alignment vertical="center" wrapText="1"/>
    </xf>
    <xf numFmtId="0" fontId="91" fillId="18" borderId="74" xfId="43" applyFont="1" applyFill="1" applyBorder="1" applyAlignment="1">
      <alignment horizontal="left" vertical="center" wrapText="1"/>
    </xf>
    <xf numFmtId="49" fontId="87" fillId="18" borderId="59" xfId="43" applyNumberFormat="1" applyFont="1" applyFill="1" applyBorder="1" applyAlignment="1">
      <alignment horizontal="center" vertical="center" wrapText="1"/>
    </xf>
    <xf numFmtId="3" fontId="87" fillId="18" borderId="59" xfId="43" applyNumberFormat="1" applyFont="1" applyFill="1" applyBorder="1" applyAlignment="1">
      <alignment horizontal="right" vertical="distributed" wrapText="1" indent="1"/>
    </xf>
    <xf numFmtId="3" fontId="87" fillId="18" borderId="59" xfId="43" applyNumberFormat="1" applyFont="1" applyFill="1" applyBorder="1" applyAlignment="1">
      <alignment horizontal="right" vertical="center" wrapText="1" indent="2"/>
    </xf>
    <xf numFmtId="165" fontId="87" fillId="18" borderId="59" xfId="43" applyNumberFormat="1" applyFont="1" applyFill="1" applyBorder="1" applyAlignment="1">
      <alignment horizontal="right" vertical="center" wrapText="1" indent="2"/>
    </xf>
    <xf numFmtId="4" fontId="87" fillId="18" borderId="59" xfId="43" applyNumberFormat="1" applyFont="1" applyFill="1" applyBorder="1" applyAlignment="1">
      <alignment horizontal="right" vertical="center" wrapText="1" indent="1"/>
    </xf>
    <xf numFmtId="49" fontId="91" fillId="18" borderId="0" xfId="43" applyNumberFormat="1" applyFont="1" applyFill="1" applyAlignment="1">
      <alignment horizontal="center" vertical="center"/>
    </xf>
    <xf numFmtId="0" fontId="91" fillId="18" borderId="0" xfId="43" applyFont="1" applyFill="1" applyAlignment="1">
      <alignment horizontal="left" vertical="center" wrapText="1"/>
    </xf>
    <xf numFmtId="49" fontId="87" fillId="18" borderId="0" xfId="43" applyNumberFormat="1" applyFont="1" applyFill="1" applyAlignment="1">
      <alignment horizontal="center" vertical="center" wrapText="1"/>
    </xf>
    <xf numFmtId="3" fontId="87" fillId="18" borderId="0" xfId="43" applyNumberFormat="1" applyFont="1" applyFill="1" applyAlignment="1">
      <alignment horizontal="right" vertical="distributed" wrapText="1" indent="1"/>
    </xf>
    <xf numFmtId="3" fontId="87" fillId="18" borderId="0" xfId="43" applyNumberFormat="1" applyFont="1" applyFill="1" applyAlignment="1">
      <alignment horizontal="right" vertical="center" wrapText="1" indent="2"/>
    </xf>
    <xf numFmtId="165" fontId="87" fillId="18" borderId="0" xfId="43" applyNumberFormat="1" applyFont="1" applyFill="1" applyAlignment="1">
      <alignment horizontal="right" vertical="center" wrapText="1" indent="2"/>
    </xf>
    <xf numFmtId="4" fontId="87" fillId="18" borderId="0" xfId="43" applyNumberFormat="1" applyFont="1" applyFill="1" applyAlignment="1">
      <alignment horizontal="right" vertical="center" wrapText="1" indent="1"/>
    </xf>
    <xf numFmtId="49" fontId="59" fillId="23" borderId="44" xfId="43" applyNumberFormat="1" applyFont="1" applyFill="1" applyBorder="1" applyAlignment="1">
      <alignment horizontal="center" vertical="center"/>
    </xf>
    <xf numFmtId="3" fontId="59" fillId="23" borderId="44" xfId="43" applyNumberFormat="1" applyFont="1" applyFill="1" applyBorder="1" applyAlignment="1">
      <alignment horizontal="right" vertical="distributed" indent="1"/>
    </xf>
    <xf numFmtId="4" fontId="82" fillId="23" borderId="44" xfId="43" applyNumberFormat="1" applyFont="1" applyFill="1" applyBorder="1" applyAlignment="1">
      <alignment horizontal="right" vertical="center" indent="1"/>
    </xf>
    <xf numFmtId="49" fontId="87" fillId="0" borderId="53" xfId="43" applyNumberFormat="1" applyFont="1" applyBorder="1" applyAlignment="1">
      <alignment horizontal="center" vertical="center" wrapText="1"/>
    </xf>
    <xf numFmtId="3" fontId="87" fillId="0" borderId="53" xfId="43" applyNumberFormat="1" applyFont="1" applyBorder="1" applyAlignment="1">
      <alignment horizontal="right" vertical="distributed" wrapText="1" indent="1"/>
    </xf>
    <xf numFmtId="3" fontId="87" fillId="0" borderId="53" xfId="43" applyNumberFormat="1" applyFont="1" applyBorder="1" applyAlignment="1">
      <alignment horizontal="right" vertical="center" wrapText="1" indent="2"/>
    </xf>
    <xf numFmtId="165" fontId="87" fillId="0" borderId="53" xfId="43" applyNumberFormat="1" applyFont="1" applyBorder="1" applyAlignment="1">
      <alignment horizontal="right" vertical="center" wrapText="1" indent="2"/>
    </xf>
    <xf numFmtId="49" fontId="50" fillId="0" borderId="44" xfId="43" applyNumberFormat="1" applyFont="1" applyBorder="1" applyAlignment="1">
      <alignment horizontal="center" vertical="center" wrapText="1"/>
    </xf>
    <xf numFmtId="49" fontId="50" fillId="18" borderId="60" xfId="42" applyNumberFormat="1" applyFont="1" applyFill="1" applyBorder="1" applyAlignment="1">
      <alignment horizontal="center"/>
    </xf>
    <xf numFmtId="0" fontId="50" fillId="0" borderId="44" xfId="43" applyFont="1" applyBorder="1" applyAlignment="1">
      <alignment vertical="center" wrapText="1"/>
    </xf>
    <xf numFmtId="0" fontId="91" fillId="0" borderId="44" xfId="43" applyFont="1" applyBorder="1" applyAlignment="1">
      <alignment horizontal="left" vertical="center" wrapText="1"/>
    </xf>
    <xf numFmtId="49" fontId="87" fillId="0" borderId="44" xfId="43" applyNumberFormat="1" applyFont="1" applyBorder="1" applyAlignment="1">
      <alignment horizontal="center" vertical="center" wrapText="1"/>
    </xf>
    <xf numFmtId="3" fontId="87" fillId="0" borderId="44" xfId="43" applyNumberFormat="1" applyFont="1" applyBorder="1" applyAlignment="1">
      <alignment horizontal="right" vertical="distributed" wrapText="1" indent="1"/>
    </xf>
    <xf numFmtId="3" fontId="87" fillId="0" borderId="44" xfId="43" applyNumberFormat="1" applyFont="1" applyBorder="1" applyAlignment="1">
      <alignment horizontal="right" vertical="center" wrapText="1" indent="2"/>
    </xf>
    <xf numFmtId="165" fontId="87" fillId="0" borderId="44" xfId="43" applyNumberFormat="1" applyFont="1" applyBorder="1" applyAlignment="1">
      <alignment horizontal="right" vertical="center" wrapText="1" indent="2"/>
    </xf>
    <xf numFmtId="4" fontId="87" fillId="18" borderId="44" xfId="43" applyNumberFormat="1" applyFont="1" applyFill="1" applyBorder="1" applyAlignment="1">
      <alignment horizontal="right" vertical="center" wrapText="1" indent="1"/>
    </xf>
    <xf numFmtId="0" fontId="21" fillId="0" borderId="0" xfId="43" applyAlignment="1">
      <alignment horizontal="right" indent="1"/>
    </xf>
    <xf numFmtId="0" fontId="65" fillId="18" borderId="0" xfId="71" applyFont="1" applyFill="1" applyAlignment="1">
      <alignment vertical="center"/>
    </xf>
    <xf numFmtId="4" fontId="82" fillId="23" borderId="41" xfId="43" applyNumberFormat="1" applyFont="1" applyFill="1" applyBorder="1" applyAlignment="1">
      <alignment horizontal="right" vertical="center" wrapText="1" indent="2"/>
    </xf>
    <xf numFmtId="0" fontId="6" fillId="0" borderId="0" xfId="71"/>
    <xf numFmtId="3" fontId="6" fillId="18" borderId="0" xfId="71" applyNumberFormat="1" applyFill="1"/>
    <xf numFmtId="0" fontId="5" fillId="18" borderId="0" xfId="73" applyFill="1"/>
    <xf numFmtId="0" fontId="22" fillId="18" borderId="0" xfId="73" applyFont="1" applyFill="1"/>
    <xf numFmtId="0" fontId="26" fillId="18" borderId="0" xfId="73" applyFont="1" applyFill="1"/>
    <xf numFmtId="0" fontId="19" fillId="18" borderId="14" xfId="73" applyFont="1" applyFill="1" applyBorder="1"/>
    <xf numFmtId="0" fontId="19" fillId="18" borderId="10" xfId="73" applyFont="1" applyFill="1" applyBorder="1"/>
    <xf numFmtId="0" fontId="19" fillId="18" borderId="11" xfId="73" applyFont="1" applyFill="1" applyBorder="1"/>
    <xf numFmtId="0" fontId="19" fillId="18" borderId="12" xfId="73" applyFont="1" applyFill="1" applyBorder="1"/>
    <xf numFmtId="0" fontId="5" fillId="18" borderId="41" xfId="73" applyFill="1" applyBorder="1"/>
    <xf numFmtId="0" fontId="5" fillId="18" borderId="68" xfId="73" applyFill="1" applyBorder="1"/>
    <xf numFmtId="0" fontId="19" fillId="18" borderId="68" xfId="73" applyFont="1" applyFill="1" applyBorder="1"/>
    <xf numFmtId="0" fontId="19" fillId="18" borderId="62" xfId="73" applyFont="1" applyFill="1" applyBorder="1"/>
    <xf numFmtId="0" fontId="25" fillId="18" borderId="13" xfId="73" applyFont="1" applyFill="1" applyBorder="1" applyAlignment="1">
      <alignment horizontal="center"/>
    </xf>
    <xf numFmtId="0" fontId="51" fillId="18" borderId="18" xfId="73" applyFont="1" applyFill="1" applyBorder="1" applyAlignment="1">
      <alignment horizontal="center"/>
    </xf>
    <xf numFmtId="0" fontId="51" fillId="18" borderId="50" xfId="73" applyFont="1" applyFill="1" applyBorder="1" applyAlignment="1">
      <alignment horizontal="center"/>
    </xf>
    <xf numFmtId="0" fontId="51" fillId="18" borderId="32" xfId="73" applyFont="1" applyFill="1" applyBorder="1" applyAlignment="1">
      <alignment horizontal="center"/>
    </xf>
    <xf numFmtId="0" fontId="51" fillId="18" borderId="30" xfId="73" applyFont="1" applyFill="1" applyBorder="1" applyAlignment="1">
      <alignment horizontal="center"/>
    </xf>
    <xf numFmtId="49" fontId="51" fillId="18" borderId="42" xfId="73" applyNumberFormat="1" applyFont="1" applyFill="1" applyBorder="1" applyAlignment="1">
      <alignment horizontal="center"/>
    </xf>
    <xf numFmtId="0" fontId="51" fillId="18" borderId="52" xfId="73" applyFont="1" applyFill="1" applyBorder="1" applyAlignment="1">
      <alignment horizontal="center"/>
    </xf>
    <xf numFmtId="0" fontId="51" fillId="18" borderId="49" xfId="73" applyFont="1" applyFill="1" applyBorder="1" applyAlignment="1">
      <alignment horizontal="center"/>
    </xf>
    <xf numFmtId="49" fontId="51" fillId="18" borderId="31" xfId="73" applyNumberFormat="1" applyFont="1" applyFill="1" applyBorder="1" applyAlignment="1">
      <alignment horizontal="center"/>
    </xf>
    <xf numFmtId="0" fontId="19" fillId="18" borderId="13" xfId="73" applyFont="1" applyFill="1" applyBorder="1" applyAlignment="1">
      <alignment horizontal="center"/>
    </xf>
    <xf numFmtId="0" fontId="51" fillId="18" borderId="27" xfId="73" applyFont="1" applyFill="1" applyBorder="1" applyAlignment="1">
      <alignment horizontal="center"/>
    </xf>
    <xf numFmtId="14" fontId="51" fillId="18" borderId="32" xfId="73" applyNumberFormat="1" applyFont="1" applyFill="1" applyBorder="1" applyAlignment="1">
      <alignment horizontal="center"/>
    </xf>
    <xf numFmtId="0" fontId="51" fillId="18" borderId="0" xfId="73" applyFont="1" applyFill="1" applyAlignment="1">
      <alignment horizontal="center"/>
    </xf>
    <xf numFmtId="0" fontId="51" fillId="18" borderId="42" xfId="73" applyFont="1" applyFill="1" applyBorder="1" applyAlignment="1">
      <alignment horizontal="center"/>
    </xf>
    <xf numFmtId="0" fontId="51" fillId="18" borderId="33" xfId="73" applyFont="1" applyFill="1" applyBorder="1" applyAlignment="1">
      <alignment horizontal="center"/>
    </xf>
    <xf numFmtId="0" fontId="5" fillId="18" borderId="25" xfId="73" applyFill="1" applyBorder="1"/>
    <xf numFmtId="0" fontId="51" fillId="18" borderId="48" xfId="73" applyFont="1" applyFill="1" applyBorder="1" applyAlignment="1">
      <alignment horizontal="center"/>
    </xf>
    <xf numFmtId="0" fontId="51" fillId="18" borderId="34" xfId="73" applyFont="1" applyFill="1" applyBorder="1" applyAlignment="1">
      <alignment horizontal="center"/>
    </xf>
    <xf numFmtId="0" fontId="51" fillId="18" borderId="43" xfId="73" applyFont="1" applyFill="1" applyBorder="1" applyAlignment="1">
      <alignment horizontal="center"/>
    </xf>
    <xf numFmtId="0" fontId="51" fillId="18" borderId="45" xfId="73" applyFont="1" applyFill="1" applyBorder="1" applyAlignment="1">
      <alignment horizontal="center"/>
    </xf>
    <xf numFmtId="0" fontId="51" fillId="18" borderId="69" xfId="73" applyFont="1" applyFill="1" applyBorder="1" applyAlignment="1">
      <alignment horizontal="center"/>
    </xf>
    <xf numFmtId="0" fontId="51" fillId="18" borderId="35" xfId="73" applyFont="1" applyFill="1" applyBorder="1" applyAlignment="1">
      <alignment horizontal="center"/>
    </xf>
    <xf numFmtId="0" fontId="19" fillId="18" borderId="14" xfId="73" applyFont="1" applyFill="1" applyBorder="1" applyAlignment="1">
      <alignment horizontal="center"/>
    </xf>
    <xf numFmtId="0" fontId="5" fillId="18" borderId="51" xfId="73" applyFill="1" applyBorder="1" applyAlignment="1">
      <alignment horizontal="center"/>
    </xf>
    <xf numFmtId="0" fontId="5" fillId="18" borderId="32" xfId="73" applyFill="1" applyBorder="1" applyAlignment="1">
      <alignment horizontal="center"/>
    </xf>
    <xf numFmtId="0" fontId="5" fillId="18" borderId="33" xfId="73" applyFill="1" applyBorder="1" applyAlignment="1">
      <alignment horizontal="center"/>
    </xf>
    <xf numFmtId="0" fontId="5" fillId="18" borderId="52" xfId="73" applyFill="1" applyBorder="1" applyAlignment="1">
      <alignment horizontal="center"/>
    </xf>
    <xf numFmtId="0" fontId="5" fillId="18" borderId="30" xfId="73" applyFill="1" applyBorder="1" applyAlignment="1">
      <alignment horizontal="center"/>
    </xf>
    <xf numFmtId="0" fontId="5" fillId="18" borderId="31" xfId="73" applyFill="1" applyBorder="1" applyAlignment="1">
      <alignment horizontal="center"/>
    </xf>
    <xf numFmtId="0" fontId="23" fillId="18" borderId="53" xfId="73" applyFont="1" applyFill="1" applyBorder="1"/>
    <xf numFmtId="4" fontId="5" fillId="18" borderId="54" xfId="73" applyNumberFormat="1" applyFill="1" applyBorder="1"/>
    <xf numFmtId="4" fontId="5" fillId="18" borderId="55" xfId="73" applyNumberFormat="1" applyFill="1" applyBorder="1"/>
    <xf numFmtId="4" fontId="5" fillId="18" borderId="56" xfId="73" applyNumberFormat="1" applyFill="1" applyBorder="1"/>
    <xf numFmtId="4" fontId="5" fillId="18" borderId="29" xfId="73" applyNumberFormat="1" applyFill="1" applyBorder="1"/>
    <xf numFmtId="4" fontId="5" fillId="18" borderId="57" xfId="73" applyNumberFormat="1" applyFill="1" applyBorder="1"/>
    <xf numFmtId="0" fontId="31" fillId="18" borderId="26" xfId="73" applyFont="1" applyFill="1" applyBorder="1"/>
    <xf numFmtId="3" fontId="57" fillId="18" borderId="28" xfId="73" applyNumberFormat="1" applyFont="1" applyFill="1" applyBorder="1"/>
    <xf numFmtId="165" fontId="57" fillId="18" borderId="20" xfId="73" applyNumberFormat="1" applyFont="1" applyFill="1" applyBorder="1"/>
    <xf numFmtId="3" fontId="57" fillId="18" borderId="58" xfId="73" applyNumberFormat="1" applyFont="1" applyFill="1" applyBorder="1"/>
    <xf numFmtId="165" fontId="57" fillId="18" borderId="21" xfId="73" applyNumberFormat="1" applyFont="1" applyFill="1" applyBorder="1"/>
    <xf numFmtId="165" fontId="57" fillId="18" borderId="58" xfId="73" applyNumberFormat="1" applyFont="1" applyFill="1" applyBorder="1"/>
    <xf numFmtId="3" fontId="57" fillId="18" borderId="21" xfId="73" applyNumberFormat="1" applyFont="1" applyFill="1" applyBorder="1"/>
    <xf numFmtId="165" fontId="57" fillId="18" borderId="23" xfId="73" applyNumberFormat="1" applyFont="1" applyFill="1" applyBorder="1"/>
    <xf numFmtId="0" fontId="27" fillId="18" borderId="0" xfId="73" applyFont="1" applyFill="1"/>
    <xf numFmtId="0" fontId="27" fillId="18" borderId="26" xfId="73" applyFont="1" applyFill="1" applyBorder="1"/>
    <xf numFmtId="3" fontId="29" fillId="18" borderId="19" xfId="73" applyNumberFormat="1" applyFont="1" applyFill="1" applyBorder="1"/>
    <xf numFmtId="165" fontId="29" fillId="18" borderId="20" xfId="73" applyNumberFormat="1" applyFont="1" applyFill="1" applyBorder="1"/>
    <xf numFmtId="3" fontId="29" fillId="18" borderId="21" xfId="73" applyNumberFormat="1" applyFont="1" applyFill="1" applyBorder="1"/>
    <xf numFmtId="3" fontId="29" fillId="18" borderId="20" xfId="73" applyNumberFormat="1" applyFont="1" applyFill="1" applyBorder="1"/>
    <xf numFmtId="165" fontId="29" fillId="18" borderId="21" xfId="73" applyNumberFormat="1" applyFont="1" applyFill="1" applyBorder="1"/>
    <xf numFmtId="3" fontId="29" fillId="18" borderId="28" xfId="73" applyNumberFormat="1" applyFont="1" applyFill="1" applyBorder="1"/>
    <xf numFmtId="165" fontId="29" fillId="18" borderId="23" xfId="73" applyNumberFormat="1" applyFont="1" applyFill="1" applyBorder="1"/>
    <xf numFmtId="3" fontId="5" fillId="18" borderId="0" xfId="73" applyNumberFormat="1" applyFill="1"/>
    <xf numFmtId="0" fontId="25" fillId="18" borderId="26" xfId="73" applyFont="1" applyFill="1" applyBorder="1"/>
    <xf numFmtId="3" fontId="71" fillId="18" borderId="19" xfId="73" applyNumberFormat="1" applyFont="1" applyFill="1" applyBorder="1"/>
    <xf numFmtId="165" fontId="71" fillId="18" borderId="20" xfId="73" applyNumberFormat="1" applyFont="1" applyFill="1" applyBorder="1"/>
    <xf numFmtId="3" fontId="71" fillId="18" borderId="21" xfId="73" applyNumberFormat="1" applyFont="1" applyFill="1" applyBorder="1"/>
    <xf numFmtId="3" fontId="71" fillId="18" borderId="20" xfId="73" applyNumberFormat="1" applyFont="1" applyFill="1" applyBorder="1"/>
    <xf numFmtId="3" fontId="30" fillId="18" borderId="28" xfId="73" applyNumberFormat="1" applyFont="1" applyFill="1" applyBorder="1"/>
    <xf numFmtId="165" fontId="30" fillId="18" borderId="20" xfId="73" applyNumberFormat="1" applyFont="1" applyFill="1" applyBorder="1"/>
    <xf numFmtId="3" fontId="30" fillId="18" borderId="20" xfId="73" applyNumberFormat="1" applyFont="1" applyFill="1" applyBorder="1"/>
    <xf numFmtId="165" fontId="29" fillId="18" borderId="22" xfId="73" applyNumberFormat="1" applyFont="1" applyFill="1" applyBorder="1"/>
    <xf numFmtId="3" fontId="30" fillId="18" borderId="19" xfId="73" applyNumberFormat="1" applyFont="1" applyFill="1" applyBorder="1"/>
    <xf numFmtId="165" fontId="30" fillId="18" borderId="22" xfId="73" applyNumberFormat="1" applyFont="1" applyFill="1" applyBorder="1"/>
    <xf numFmtId="3" fontId="30" fillId="18" borderId="22" xfId="73" applyNumberFormat="1" applyFont="1" applyFill="1" applyBorder="1"/>
    <xf numFmtId="165" fontId="29" fillId="18" borderId="36" xfId="73" applyNumberFormat="1" applyFont="1" applyFill="1" applyBorder="1"/>
    <xf numFmtId="0" fontId="32" fillId="18" borderId="26" xfId="73" applyFont="1" applyFill="1" applyBorder="1"/>
    <xf numFmtId="165" fontId="30" fillId="18" borderId="58" xfId="73" applyNumberFormat="1" applyFont="1" applyFill="1" applyBorder="1"/>
    <xf numFmtId="3" fontId="30" fillId="18" borderId="21" xfId="73" applyNumberFormat="1" applyFont="1" applyFill="1" applyBorder="1"/>
    <xf numFmtId="165" fontId="30" fillId="18" borderId="21" xfId="73" applyNumberFormat="1" applyFont="1" applyFill="1" applyBorder="1"/>
    <xf numFmtId="3" fontId="30" fillId="18" borderId="58" xfId="73" applyNumberFormat="1" applyFont="1" applyFill="1" applyBorder="1"/>
    <xf numFmtId="165" fontId="30" fillId="18" borderId="23" xfId="73" applyNumberFormat="1" applyFont="1" applyFill="1" applyBorder="1"/>
    <xf numFmtId="3" fontId="51" fillId="18" borderId="19" xfId="73" applyNumberFormat="1" applyFont="1" applyFill="1" applyBorder="1"/>
    <xf numFmtId="165" fontId="51" fillId="18" borderId="20" xfId="73" applyNumberFormat="1" applyFont="1" applyFill="1" applyBorder="1"/>
    <xf numFmtId="3" fontId="51" fillId="18" borderId="21" xfId="73" applyNumberFormat="1" applyFont="1" applyFill="1" applyBorder="1"/>
    <xf numFmtId="165" fontId="51" fillId="18" borderId="21" xfId="73" applyNumberFormat="1" applyFont="1" applyFill="1" applyBorder="1"/>
    <xf numFmtId="3" fontId="51" fillId="18" borderId="28" xfId="73" applyNumberFormat="1" applyFont="1" applyFill="1" applyBorder="1"/>
    <xf numFmtId="3" fontId="51" fillId="18" borderId="20" xfId="73" applyNumberFormat="1" applyFont="1" applyFill="1" applyBorder="1"/>
    <xf numFmtId="165" fontId="51" fillId="18" borderId="23" xfId="73" applyNumberFormat="1" applyFont="1" applyFill="1" applyBorder="1"/>
    <xf numFmtId="3" fontId="73" fillId="18" borderId="19" xfId="73" applyNumberFormat="1" applyFont="1" applyFill="1" applyBorder="1"/>
    <xf numFmtId="165" fontId="73" fillId="18" borderId="20" xfId="73" applyNumberFormat="1" applyFont="1" applyFill="1" applyBorder="1"/>
    <xf numFmtId="3" fontId="73" fillId="18" borderId="21" xfId="73" applyNumberFormat="1" applyFont="1" applyFill="1" applyBorder="1"/>
    <xf numFmtId="165" fontId="73" fillId="18" borderId="21" xfId="73" applyNumberFormat="1" applyFont="1" applyFill="1" applyBorder="1"/>
    <xf numFmtId="0" fontId="33" fillId="18" borderId="25" xfId="73" applyFont="1" applyFill="1" applyBorder="1"/>
    <xf numFmtId="3" fontId="73" fillId="18" borderId="28" xfId="73" applyNumberFormat="1" applyFont="1" applyFill="1" applyBorder="1"/>
    <xf numFmtId="3" fontId="73" fillId="18" borderId="20" xfId="73" applyNumberFormat="1" applyFont="1" applyFill="1" applyBorder="1"/>
    <xf numFmtId="165" fontId="73" fillId="18" borderId="23" xfId="73" applyNumberFormat="1" applyFont="1" applyFill="1" applyBorder="1"/>
    <xf numFmtId="0" fontId="27" fillId="18" borderId="26" xfId="73" applyFont="1" applyFill="1" applyBorder="1" applyAlignment="1">
      <alignment horizontal="left"/>
    </xf>
    <xf numFmtId="0" fontId="51" fillId="18" borderId="26" xfId="73" applyFont="1" applyFill="1" applyBorder="1" applyAlignment="1">
      <alignment horizontal="left"/>
    </xf>
    <xf numFmtId="0" fontId="23" fillId="18" borderId="26" xfId="73" applyFont="1" applyFill="1" applyBorder="1"/>
    <xf numFmtId="3" fontId="67" fillId="18" borderId="19" xfId="73" applyNumberFormat="1" applyFont="1" applyFill="1" applyBorder="1"/>
    <xf numFmtId="165" fontId="67" fillId="18" borderId="20" xfId="73" applyNumberFormat="1" applyFont="1" applyFill="1" applyBorder="1"/>
    <xf numFmtId="3" fontId="67" fillId="18" borderId="21" xfId="73" applyNumberFormat="1" applyFont="1" applyFill="1" applyBorder="1"/>
    <xf numFmtId="165" fontId="67" fillId="18" borderId="21" xfId="73" applyNumberFormat="1" applyFont="1" applyFill="1" applyBorder="1"/>
    <xf numFmtId="3" fontId="67" fillId="18" borderId="28" xfId="73" applyNumberFormat="1" applyFont="1" applyFill="1" applyBorder="1"/>
    <xf numFmtId="0" fontId="21" fillId="18" borderId="26" xfId="73" applyFont="1" applyFill="1" applyBorder="1"/>
    <xf numFmtId="0" fontId="26" fillId="18" borderId="26" xfId="73" applyFont="1" applyFill="1" applyBorder="1"/>
    <xf numFmtId="3" fontId="57" fillId="18" borderId="20" xfId="73" applyNumberFormat="1" applyFont="1" applyFill="1" applyBorder="1"/>
    <xf numFmtId="3" fontId="57" fillId="18" borderId="19" xfId="73" applyNumberFormat="1" applyFont="1" applyFill="1" applyBorder="1"/>
    <xf numFmtId="4" fontId="73" fillId="18" borderId="19" xfId="73" applyNumberFormat="1" applyFont="1" applyFill="1" applyBorder="1"/>
    <xf numFmtId="4" fontId="73" fillId="18" borderId="21" xfId="73" applyNumberFormat="1" applyFont="1" applyFill="1" applyBorder="1"/>
    <xf numFmtId="165" fontId="72" fillId="18" borderId="20" xfId="73" applyNumberFormat="1" applyFont="1" applyFill="1" applyBorder="1"/>
    <xf numFmtId="165" fontId="72" fillId="18" borderId="21" xfId="73" applyNumberFormat="1" applyFont="1" applyFill="1" applyBorder="1"/>
    <xf numFmtId="3" fontId="73" fillId="18" borderId="58" xfId="73" applyNumberFormat="1" applyFont="1" applyFill="1" applyBorder="1"/>
    <xf numFmtId="165" fontId="72" fillId="18" borderId="23" xfId="73" applyNumberFormat="1" applyFont="1" applyFill="1" applyBorder="1"/>
    <xf numFmtId="0" fontId="28" fillId="18" borderId="26" xfId="73" applyFont="1" applyFill="1" applyBorder="1"/>
    <xf numFmtId="0" fontId="27" fillId="18" borderId="59" xfId="73" applyFont="1" applyFill="1" applyBorder="1"/>
    <xf numFmtId="3" fontId="56" fillId="18" borderId="15" xfId="73" applyNumberFormat="1" applyFont="1" applyFill="1" applyBorder="1"/>
    <xf numFmtId="165" fontId="56" fillId="18" borderId="16" xfId="73" applyNumberFormat="1" applyFont="1" applyFill="1" applyBorder="1"/>
    <xf numFmtId="3" fontId="56" fillId="18" borderId="60" xfId="73" applyNumberFormat="1" applyFont="1" applyFill="1" applyBorder="1"/>
    <xf numFmtId="3" fontId="56" fillId="18" borderId="16" xfId="73" applyNumberFormat="1" applyFont="1" applyFill="1" applyBorder="1"/>
    <xf numFmtId="165" fontId="56" fillId="18" borderId="17" xfId="73" applyNumberFormat="1" applyFont="1" applyFill="1" applyBorder="1"/>
    <xf numFmtId="3" fontId="56" fillId="18" borderId="70" xfId="73" applyNumberFormat="1" applyFont="1" applyFill="1" applyBorder="1"/>
    <xf numFmtId="0" fontId="21" fillId="18" borderId="0" xfId="73" applyFont="1" applyFill="1"/>
    <xf numFmtId="0" fontId="92" fillId="18" borderId="0" xfId="73" applyFont="1" applyFill="1"/>
    <xf numFmtId="0" fontId="5" fillId="18" borderId="37" xfId="73" applyFill="1" applyBorder="1"/>
    <xf numFmtId="0" fontId="5" fillId="18" borderId="10" xfId="73" applyFill="1" applyBorder="1"/>
    <xf numFmtId="0" fontId="19" fillId="18" borderId="11" xfId="73" applyFont="1" applyFill="1" applyBorder="1" applyAlignment="1">
      <alignment horizontal="left"/>
    </xf>
    <xf numFmtId="0" fontId="19" fillId="18" borderId="12" xfId="73" applyFont="1" applyFill="1" applyBorder="1" applyAlignment="1">
      <alignment horizontal="left"/>
    </xf>
    <xf numFmtId="0" fontId="5" fillId="18" borderId="18" xfId="73" applyFill="1" applyBorder="1"/>
    <xf numFmtId="0" fontId="27" fillId="18" borderId="52" xfId="73" applyFont="1" applyFill="1" applyBorder="1" applyAlignment="1">
      <alignment horizontal="center"/>
    </xf>
    <xf numFmtId="0" fontId="27" fillId="18" borderId="32" xfId="73" applyFont="1" applyFill="1" applyBorder="1" applyAlignment="1">
      <alignment horizontal="center"/>
    </xf>
    <xf numFmtId="0" fontId="5" fillId="18" borderId="49" xfId="73" applyFill="1" applyBorder="1" applyAlignment="1">
      <alignment horizontal="center"/>
    </xf>
    <xf numFmtId="49" fontId="27" fillId="18" borderId="33" xfId="73" applyNumberFormat="1" applyFont="1" applyFill="1" applyBorder="1" applyAlignment="1">
      <alignment horizontal="center"/>
    </xf>
    <xf numFmtId="0" fontId="25" fillId="18" borderId="18" xfId="73" applyFont="1" applyFill="1" applyBorder="1" applyAlignment="1">
      <alignment horizontal="center"/>
    </xf>
    <xf numFmtId="0" fontId="5" fillId="18" borderId="18" xfId="73" applyFill="1" applyBorder="1" applyAlignment="1">
      <alignment horizontal="center"/>
    </xf>
    <xf numFmtId="0" fontId="5" fillId="18" borderId="32" xfId="73" applyFill="1" applyBorder="1"/>
    <xf numFmtId="0" fontId="27" fillId="18" borderId="33" xfId="73" applyFont="1" applyFill="1" applyBorder="1" applyAlignment="1">
      <alignment horizontal="center"/>
    </xf>
    <xf numFmtId="0" fontId="5" fillId="18" borderId="39" xfId="73" applyFill="1" applyBorder="1" applyAlignment="1">
      <alignment horizontal="center"/>
    </xf>
    <xf numFmtId="0" fontId="27" fillId="18" borderId="27" xfId="73" applyFont="1" applyFill="1" applyBorder="1" applyAlignment="1">
      <alignment horizontal="center"/>
    </xf>
    <xf numFmtId="0" fontId="32" fillId="18" borderId="54" xfId="73" applyFont="1" applyFill="1" applyBorder="1"/>
    <xf numFmtId="0" fontId="27" fillId="18" borderId="29" xfId="73" applyFont="1" applyFill="1" applyBorder="1"/>
    <xf numFmtId="0" fontId="5" fillId="18" borderId="56" xfId="73" applyFill="1" applyBorder="1"/>
    <xf numFmtId="0" fontId="5" fillId="18" borderId="55" xfId="73" applyFill="1" applyBorder="1"/>
    <xf numFmtId="0" fontId="31" fillId="18" borderId="19" xfId="73" applyFont="1" applyFill="1" applyBorder="1"/>
    <xf numFmtId="3" fontId="28" fillId="18" borderId="28" xfId="73" applyNumberFormat="1" applyFont="1" applyFill="1" applyBorder="1"/>
    <xf numFmtId="165" fontId="28" fillId="18" borderId="20" xfId="73" applyNumberFormat="1" applyFont="1" applyFill="1" applyBorder="1"/>
    <xf numFmtId="3" fontId="28" fillId="18" borderId="20" xfId="73" applyNumberFormat="1" applyFont="1" applyFill="1" applyBorder="1"/>
    <xf numFmtId="165" fontId="28" fillId="18" borderId="24" xfId="73" applyNumberFormat="1" applyFont="1" applyFill="1" applyBorder="1"/>
    <xf numFmtId="0" fontId="32" fillId="18" borderId="19" xfId="73" applyFont="1" applyFill="1" applyBorder="1"/>
    <xf numFmtId="3" fontId="26" fillId="18" borderId="28" xfId="73" applyNumberFormat="1" applyFont="1" applyFill="1" applyBorder="1"/>
    <xf numFmtId="165" fontId="26" fillId="18" borderId="20" xfId="73" applyNumberFormat="1" applyFont="1" applyFill="1" applyBorder="1"/>
    <xf numFmtId="3" fontId="26" fillId="18" borderId="58" xfId="73" applyNumberFormat="1" applyFont="1" applyFill="1" applyBorder="1"/>
    <xf numFmtId="3" fontId="26" fillId="18" borderId="20" xfId="73" applyNumberFormat="1" applyFont="1" applyFill="1" applyBorder="1"/>
    <xf numFmtId="165" fontId="26" fillId="18" borderId="23" xfId="73" applyNumberFormat="1" applyFont="1" applyFill="1" applyBorder="1"/>
    <xf numFmtId="0" fontId="27" fillId="18" borderId="19" xfId="73" applyFont="1" applyFill="1" applyBorder="1"/>
    <xf numFmtId="3" fontId="27" fillId="18" borderId="28" xfId="73" applyNumberFormat="1" applyFont="1" applyFill="1" applyBorder="1"/>
    <xf numFmtId="165" fontId="27" fillId="18" borderId="20" xfId="73" applyNumberFormat="1" applyFont="1" applyFill="1" applyBorder="1"/>
    <xf numFmtId="3" fontId="27" fillId="18" borderId="58" xfId="73" applyNumberFormat="1" applyFont="1" applyFill="1" applyBorder="1"/>
    <xf numFmtId="3" fontId="27" fillId="18" borderId="20" xfId="73" applyNumberFormat="1" applyFont="1" applyFill="1" applyBorder="1"/>
    <xf numFmtId="165" fontId="27" fillId="18" borderId="23" xfId="73" applyNumberFormat="1" applyFont="1" applyFill="1" applyBorder="1"/>
    <xf numFmtId="3" fontId="27" fillId="18" borderId="19" xfId="73" applyNumberFormat="1" applyFont="1" applyFill="1" applyBorder="1"/>
    <xf numFmtId="165" fontId="27" fillId="18" borderId="20" xfId="73" applyNumberFormat="1" applyFont="1" applyFill="1" applyBorder="1" applyAlignment="1">
      <alignment horizontal="right"/>
    </xf>
    <xf numFmtId="0" fontId="26" fillId="18" borderId="19" xfId="73" applyFont="1" applyFill="1" applyBorder="1"/>
    <xf numFmtId="3" fontId="74" fillId="18" borderId="19" xfId="73" applyNumberFormat="1" applyFont="1" applyFill="1" applyBorder="1"/>
    <xf numFmtId="165" fontId="75" fillId="18" borderId="20" xfId="73" applyNumberFormat="1" applyFont="1" applyFill="1" applyBorder="1"/>
    <xf numFmtId="3" fontId="75" fillId="18" borderId="58" xfId="73" applyNumberFormat="1" applyFont="1" applyFill="1" applyBorder="1"/>
    <xf numFmtId="3" fontId="76" fillId="18" borderId="20" xfId="73" applyNumberFormat="1" applyFont="1" applyFill="1" applyBorder="1"/>
    <xf numFmtId="3" fontId="75" fillId="18" borderId="20" xfId="73" applyNumberFormat="1" applyFont="1" applyFill="1" applyBorder="1"/>
    <xf numFmtId="165" fontId="76" fillId="18" borderId="23" xfId="73" applyNumberFormat="1" applyFont="1" applyFill="1" applyBorder="1"/>
    <xf numFmtId="3" fontId="76" fillId="18" borderId="19" xfId="73" applyNumberFormat="1" applyFont="1" applyFill="1" applyBorder="1"/>
    <xf numFmtId="165" fontId="76" fillId="18" borderId="20" xfId="73" applyNumberFormat="1" applyFont="1" applyFill="1" applyBorder="1"/>
    <xf numFmtId="3" fontId="76" fillId="18" borderId="58" xfId="73" applyNumberFormat="1" applyFont="1" applyFill="1" applyBorder="1"/>
    <xf numFmtId="0" fontId="23" fillId="18" borderId="19" xfId="73" applyFont="1" applyFill="1" applyBorder="1"/>
    <xf numFmtId="3" fontId="75" fillId="18" borderId="19" xfId="73" applyNumberFormat="1" applyFont="1" applyFill="1" applyBorder="1"/>
    <xf numFmtId="3" fontId="26" fillId="18" borderId="21" xfId="73" applyNumberFormat="1" applyFont="1" applyFill="1" applyBorder="1"/>
    <xf numFmtId="0" fontId="27" fillId="18" borderId="19" xfId="73" applyFont="1" applyFill="1" applyBorder="1" applyAlignment="1">
      <alignment horizontal="left"/>
    </xf>
    <xf numFmtId="165" fontId="75" fillId="18" borderId="23" xfId="73" applyNumberFormat="1" applyFont="1" applyFill="1" applyBorder="1"/>
    <xf numFmtId="0" fontId="77" fillId="18" borderId="19" xfId="73" applyFont="1" applyFill="1" applyBorder="1"/>
    <xf numFmtId="165" fontId="76" fillId="18" borderId="22" xfId="73" applyNumberFormat="1" applyFont="1" applyFill="1" applyBorder="1"/>
    <xf numFmtId="3" fontId="19" fillId="18" borderId="28" xfId="73" applyNumberFormat="1" applyFont="1" applyFill="1" applyBorder="1"/>
    <xf numFmtId="165" fontId="19" fillId="18" borderId="20" xfId="73" applyNumberFormat="1" applyFont="1" applyFill="1" applyBorder="1"/>
    <xf numFmtId="3" fontId="19" fillId="18" borderId="21" xfId="73" applyNumberFormat="1" applyFont="1" applyFill="1" applyBorder="1"/>
    <xf numFmtId="3" fontId="19" fillId="18" borderId="20" xfId="73" applyNumberFormat="1" applyFont="1" applyFill="1" applyBorder="1"/>
    <xf numFmtId="3" fontId="27" fillId="18" borderId="19" xfId="73" applyNumberFormat="1" applyFont="1" applyFill="1" applyBorder="1" applyAlignment="1">
      <alignment horizontal="right"/>
    </xf>
    <xf numFmtId="3" fontId="28" fillId="18" borderId="21" xfId="73" applyNumberFormat="1" applyFont="1" applyFill="1" applyBorder="1"/>
    <xf numFmtId="165" fontId="28" fillId="18" borderId="23" xfId="73" applyNumberFormat="1" applyFont="1" applyFill="1" applyBorder="1"/>
    <xf numFmtId="0" fontId="28" fillId="18" borderId="19" xfId="73" applyFont="1" applyFill="1" applyBorder="1"/>
    <xf numFmtId="3" fontId="78" fillId="18" borderId="19" xfId="73" applyNumberFormat="1" applyFont="1" applyFill="1" applyBorder="1"/>
    <xf numFmtId="165" fontId="78" fillId="18" borderId="20" xfId="73" applyNumberFormat="1" applyFont="1" applyFill="1" applyBorder="1"/>
    <xf numFmtId="3" fontId="78" fillId="18" borderId="58" xfId="73" applyNumberFormat="1" applyFont="1" applyFill="1" applyBorder="1"/>
    <xf numFmtId="3" fontId="78" fillId="18" borderId="20" xfId="73" applyNumberFormat="1" applyFont="1" applyFill="1" applyBorder="1"/>
    <xf numFmtId="165" fontId="78" fillId="18" borderId="23" xfId="73" applyNumberFormat="1" applyFont="1" applyFill="1" applyBorder="1"/>
    <xf numFmtId="165" fontId="21" fillId="18" borderId="20" xfId="73" applyNumberFormat="1" applyFont="1" applyFill="1" applyBorder="1"/>
    <xf numFmtId="165" fontId="21" fillId="18" borderId="23" xfId="73" applyNumberFormat="1" applyFont="1" applyFill="1" applyBorder="1"/>
    <xf numFmtId="0" fontId="77" fillId="18" borderId="15" xfId="73" applyFont="1" applyFill="1" applyBorder="1"/>
    <xf numFmtId="3" fontId="79" fillId="18" borderId="15" xfId="73" applyNumberFormat="1" applyFont="1" applyFill="1" applyBorder="1"/>
    <xf numFmtId="0" fontId="79" fillId="18" borderId="16" xfId="73" applyFont="1" applyFill="1" applyBorder="1"/>
    <xf numFmtId="3" fontId="79" fillId="18" borderId="61" xfId="73" applyNumberFormat="1" applyFont="1" applyFill="1" applyBorder="1"/>
    <xf numFmtId="0" fontId="5" fillId="18" borderId="16" xfId="73" applyFill="1" applyBorder="1"/>
    <xf numFmtId="0" fontId="80" fillId="18" borderId="16" xfId="73" applyFont="1" applyFill="1" applyBorder="1"/>
    <xf numFmtId="165" fontId="21" fillId="18" borderId="17" xfId="73" applyNumberFormat="1" applyFont="1" applyFill="1" applyBorder="1"/>
    <xf numFmtId="0" fontId="93" fillId="18" borderId="0" xfId="42" applyFont="1" applyFill="1"/>
    <xf numFmtId="0" fontId="27" fillId="18" borderId="0" xfId="42" applyFont="1" applyFill="1"/>
    <xf numFmtId="0" fontId="28" fillId="18" borderId="0" xfId="42" applyFont="1" applyFill="1"/>
    <xf numFmtId="0" fontId="29" fillId="18" borderId="0" xfId="42" applyFont="1" applyFill="1"/>
    <xf numFmtId="0" fontId="19" fillId="18" borderId="0" xfId="42" applyFont="1" applyFill="1" applyAlignment="1">
      <alignment horizontal="right"/>
    </xf>
    <xf numFmtId="0" fontId="4" fillId="18" borderId="0" xfId="74" applyFill="1" applyAlignment="1">
      <alignment horizontal="right"/>
    </xf>
    <xf numFmtId="0" fontId="4" fillId="18" borderId="0" xfId="74" applyFill="1"/>
    <xf numFmtId="0" fontId="24" fillId="18" borderId="0" xfId="74" applyFont="1" applyFill="1"/>
    <xf numFmtId="0" fontId="94" fillId="18" borderId="0" xfId="42" applyFont="1" applyFill="1"/>
    <xf numFmtId="0" fontId="19" fillId="18" borderId="41" xfId="42" applyFont="1" applyFill="1" applyBorder="1"/>
    <xf numFmtId="3" fontId="19" fillId="18" borderId="10" xfId="42" applyNumberFormat="1" applyFont="1" applyFill="1" applyBorder="1" applyAlignment="1">
      <alignment horizontal="right" indent="2"/>
    </xf>
    <xf numFmtId="4" fontId="19" fillId="18" borderId="41" xfId="74" applyNumberFormat="1" applyFont="1" applyFill="1" applyBorder="1" applyAlignment="1">
      <alignment horizontal="right" indent="2"/>
    </xf>
    <xf numFmtId="4" fontId="19" fillId="18" borderId="12" xfId="74" applyNumberFormat="1" applyFont="1" applyFill="1" applyBorder="1" applyAlignment="1">
      <alignment horizontal="right" indent="2"/>
    </xf>
    <xf numFmtId="0" fontId="19" fillId="18" borderId="13" xfId="42" applyFont="1" applyFill="1" applyBorder="1"/>
    <xf numFmtId="3" fontId="19" fillId="18" borderId="25" xfId="42" applyNumberFormat="1" applyFont="1" applyFill="1" applyBorder="1" applyAlignment="1">
      <alignment horizontal="right" indent="2"/>
    </xf>
    <xf numFmtId="4" fontId="19" fillId="18" borderId="25" xfId="74" applyNumberFormat="1" applyFont="1" applyFill="1" applyBorder="1" applyAlignment="1">
      <alignment horizontal="right" indent="2"/>
    </xf>
    <xf numFmtId="4" fontId="19" fillId="18" borderId="40" xfId="74" applyNumberFormat="1" applyFont="1" applyFill="1" applyBorder="1" applyAlignment="1">
      <alignment horizontal="right" indent="2"/>
    </xf>
    <xf numFmtId="3" fontId="21" fillId="18" borderId="25" xfId="42" applyNumberFormat="1" applyFill="1" applyBorder="1" applyAlignment="1">
      <alignment horizontal="right" indent="2"/>
    </xf>
    <xf numFmtId="4" fontId="21" fillId="18" borderId="26" xfId="74" applyNumberFormat="1" applyFont="1" applyFill="1" applyBorder="1" applyAlignment="1">
      <alignment horizontal="right" indent="2"/>
    </xf>
    <xf numFmtId="4" fontId="21" fillId="18" borderId="24" xfId="74" applyNumberFormat="1" applyFont="1" applyFill="1" applyBorder="1" applyAlignment="1">
      <alignment horizontal="right" indent="2"/>
    </xf>
    <xf numFmtId="0" fontId="19" fillId="18" borderId="26" xfId="42" applyFont="1" applyFill="1" applyBorder="1"/>
    <xf numFmtId="3" fontId="21" fillId="18" borderId="44" xfId="42" applyNumberFormat="1" applyFill="1" applyBorder="1" applyAlignment="1">
      <alignment horizontal="right" indent="2"/>
    </xf>
    <xf numFmtId="0" fontId="21" fillId="18" borderId="46" xfId="42" applyFill="1" applyBorder="1"/>
    <xf numFmtId="4" fontId="21" fillId="18" borderId="46" xfId="74" applyNumberFormat="1" applyFont="1" applyFill="1" applyBorder="1" applyAlignment="1">
      <alignment horizontal="right" indent="2"/>
    </xf>
    <xf numFmtId="4" fontId="21" fillId="18" borderId="63" xfId="74" applyNumberFormat="1" applyFont="1" applyFill="1" applyBorder="1" applyAlignment="1">
      <alignment horizontal="right" indent="2"/>
    </xf>
    <xf numFmtId="0" fontId="19" fillId="18" borderId="14" xfId="42" applyFont="1" applyFill="1" applyBorder="1"/>
    <xf numFmtId="3" fontId="19" fillId="18" borderId="53" xfId="42" applyNumberFormat="1" applyFont="1" applyFill="1" applyBorder="1" applyAlignment="1">
      <alignment horizontal="right" indent="2"/>
    </xf>
    <xf numFmtId="4" fontId="19" fillId="18" borderId="53" xfId="74" applyNumberFormat="1" applyFont="1" applyFill="1" applyBorder="1" applyAlignment="1">
      <alignment horizontal="right" indent="2"/>
    </xf>
    <xf numFmtId="4" fontId="19" fillId="18" borderId="66" xfId="74" applyNumberFormat="1" applyFont="1" applyFill="1" applyBorder="1" applyAlignment="1">
      <alignment horizontal="right" indent="2"/>
    </xf>
    <xf numFmtId="0" fontId="21" fillId="18" borderId="25" xfId="42" applyFill="1" applyBorder="1"/>
    <xf numFmtId="3" fontId="21" fillId="18" borderId="38" xfId="42" applyNumberFormat="1" applyFill="1" applyBorder="1" applyAlignment="1">
      <alignment horizontal="right" indent="2"/>
    </xf>
    <xf numFmtId="4" fontId="21" fillId="18" borderId="25" xfId="74" applyNumberFormat="1" applyFont="1" applyFill="1" applyBorder="1" applyAlignment="1">
      <alignment horizontal="right" indent="2"/>
    </xf>
    <xf numFmtId="4" fontId="21" fillId="18" borderId="40" xfId="74" applyNumberFormat="1" applyFont="1" applyFill="1" applyBorder="1" applyAlignment="1">
      <alignment horizontal="right" indent="2"/>
    </xf>
    <xf numFmtId="0" fontId="21" fillId="18" borderId="59" xfId="42" applyFill="1" applyBorder="1"/>
    <xf numFmtId="3" fontId="21" fillId="18" borderId="15" xfId="42" applyNumberFormat="1" applyFill="1" applyBorder="1" applyAlignment="1">
      <alignment horizontal="right" indent="2"/>
    </xf>
    <xf numFmtId="4" fontId="21" fillId="18" borderId="59" xfId="74" applyNumberFormat="1" applyFont="1" applyFill="1" applyBorder="1" applyAlignment="1">
      <alignment horizontal="right" indent="2"/>
    </xf>
    <xf numFmtId="4" fontId="21" fillId="18" borderId="67" xfId="74" applyNumberFormat="1" applyFont="1" applyFill="1" applyBorder="1" applyAlignment="1">
      <alignment horizontal="right" indent="2"/>
    </xf>
    <xf numFmtId="3" fontId="19" fillId="18" borderId="14" xfId="42" applyNumberFormat="1" applyFont="1" applyFill="1" applyBorder="1" applyAlignment="1">
      <alignment horizontal="right" indent="2"/>
    </xf>
    <xf numFmtId="4" fontId="19" fillId="18" borderId="14" xfId="42" applyNumberFormat="1" applyFont="1" applyFill="1" applyBorder="1" applyAlignment="1">
      <alignment horizontal="right" indent="2"/>
    </xf>
    <xf numFmtId="4" fontId="19" fillId="18" borderId="62" xfId="42" applyNumberFormat="1" applyFont="1" applyFill="1" applyBorder="1" applyAlignment="1">
      <alignment horizontal="right" indent="2"/>
    </xf>
    <xf numFmtId="0" fontId="29" fillId="18" borderId="26" xfId="74" applyFont="1" applyFill="1" applyBorder="1"/>
    <xf numFmtId="0" fontId="29" fillId="18" borderId="13" xfId="74" applyFont="1" applyFill="1" applyBorder="1"/>
    <xf numFmtId="3" fontId="19" fillId="18" borderId="41" xfId="42" applyNumberFormat="1" applyFont="1" applyFill="1" applyBorder="1" applyAlignment="1">
      <alignment horizontal="right" indent="2"/>
    </xf>
    <xf numFmtId="0" fontId="21" fillId="18" borderId="41" xfId="42" applyFill="1" applyBorder="1"/>
    <xf numFmtId="3" fontId="21" fillId="18" borderId="41" xfId="42" applyNumberFormat="1" applyFill="1" applyBorder="1" applyAlignment="1">
      <alignment horizontal="right" indent="2"/>
    </xf>
    <xf numFmtId="4" fontId="21" fillId="18" borderId="41" xfId="74" applyNumberFormat="1" applyFont="1" applyFill="1" applyBorder="1" applyAlignment="1">
      <alignment horizontal="right" indent="2"/>
    </xf>
    <xf numFmtId="4" fontId="21" fillId="18" borderId="12" xfId="74" applyNumberFormat="1" applyFont="1" applyFill="1" applyBorder="1" applyAlignment="1">
      <alignment horizontal="right" indent="2"/>
    </xf>
    <xf numFmtId="3" fontId="21" fillId="18" borderId="46" xfId="42" applyNumberFormat="1" applyFill="1" applyBorder="1" applyAlignment="1">
      <alignment horizontal="right" indent="2"/>
    </xf>
    <xf numFmtId="0" fontId="19" fillId="18" borderId="41" xfId="74" applyFont="1" applyFill="1" applyBorder="1"/>
    <xf numFmtId="3" fontId="55" fillId="18" borderId="59" xfId="74" applyNumberFormat="1" applyFont="1" applyFill="1" applyBorder="1" applyAlignment="1">
      <alignment horizontal="right" indent="2"/>
    </xf>
    <xf numFmtId="0" fontId="19" fillId="18" borderId="0" xfId="74" applyFont="1" applyFill="1"/>
    <xf numFmtId="3" fontId="55" fillId="18" borderId="0" xfId="74" applyNumberFormat="1" applyFont="1" applyFill="1" applyAlignment="1">
      <alignment horizontal="right" indent="2"/>
    </xf>
    <xf numFmtId="4" fontId="19" fillId="18" borderId="0" xfId="74" applyNumberFormat="1" applyFont="1" applyFill="1" applyAlignment="1">
      <alignment horizontal="right" indent="2"/>
    </xf>
    <xf numFmtId="0" fontId="93" fillId="0" borderId="0" xfId="42" applyFont="1"/>
    <xf numFmtId="0" fontId="27" fillId="0" borderId="0" xfId="42" applyFont="1"/>
    <xf numFmtId="0" fontId="96" fillId="0" borderId="0" xfId="42" applyFont="1"/>
    <xf numFmtId="0" fontId="93" fillId="0" borderId="0" xfId="42" applyFont="1" applyAlignment="1">
      <alignment vertical="center"/>
    </xf>
    <xf numFmtId="4" fontId="93" fillId="0" borderId="0" xfId="42" applyNumberFormat="1" applyFont="1"/>
    <xf numFmtId="0" fontId="29" fillId="0" borderId="0" xfId="77" applyFont="1" applyAlignment="1">
      <alignment horizontal="left" indent="1"/>
    </xf>
    <xf numFmtId="3" fontId="29" fillId="0" borderId="0" xfId="77" applyNumberFormat="1" applyFont="1" applyAlignment="1">
      <alignment horizontal="right" indent="1"/>
    </xf>
    <xf numFmtId="165" fontId="29" fillId="0" borderId="0" xfId="77" applyNumberFormat="1" applyFont="1" applyAlignment="1">
      <alignment horizontal="right" indent="1"/>
    </xf>
    <xf numFmtId="4" fontId="29" fillId="0" borderId="0" xfId="77" applyNumberFormat="1" applyFont="1" applyAlignment="1">
      <alignment horizontal="right" indent="1"/>
    </xf>
    <xf numFmtId="0" fontId="97" fillId="0" borderId="0" xfId="77"/>
    <xf numFmtId="0" fontId="30" fillId="24" borderId="10" xfId="77" applyFont="1" applyFill="1" applyBorder="1" applyAlignment="1">
      <alignment horizontal="left" vertical="center" indent="1"/>
    </xf>
    <xf numFmtId="3" fontId="30" fillId="24" borderId="41" xfId="77" applyNumberFormat="1" applyFont="1" applyFill="1" applyBorder="1" applyAlignment="1">
      <alignment horizontal="right" vertical="center" indent="1"/>
    </xf>
    <xf numFmtId="165" fontId="30" fillId="24" borderId="41" xfId="77" applyNumberFormat="1" applyFont="1" applyFill="1" applyBorder="1" applyAlignment="1">
      <alignment horizontal="right" vertical="center" indent="1"/>
    </xf>
    <xf numFmtId="4" fontId="30" fillId="24" borderId="41" xfId="77" applyNumberFormat="1" applyFont="1" applyFill="1" applyBorder="1" applyAlignment="1">
      <alignment horizontal="right" vertical="center" indent="1"/>
    </xf>
    <xf numFmtId="0" fontId="30" fillId="0" borderId="0" xfId="77" applyFont="1"/>
    <xf numFmtId="0" fontId="29" fillId="0" borderId="15" xfId="77" applyFont="1" applyBorder="1" applyAlignment="1">
      <alignment horizontal="left" vertical="center" wrapText="1" indent="1"/>
    </xf>
    <xf numFmtId="3" fontId="29" fillId="0" borderId="59" xfId="77" applyNumberFormat="1" applyFont="1" applyBorder="1" applyAlignment="1">
      <alignment horizontal="right" vertical="center" indent="1"/>
    </xf>
    <xf numFmtId="165" fontId="29" fillId="0" borderId="59" xfId="77" applyNumberFormat="1" applyFont="1" applyBorder="1" applyAlignment="1">
      <alignment horizontal="right" vertical="center" indent="1"/>
    </xf>
    <xf numFmtId="4" fontId="29" fillId="0" borderId="59" xfId="77" applyNumberFormat="1" applyFont="1" applyBorder="1" applyAlignment="1">
      <alignment horizontal="right" vertical="center" indent="1"/>
    </xf>
    <xf numFmtId="0" fontId="30" fillId="0" borderId="10" xfId="77" applyFont="1" applyBorder="1" applyAlignment="1">
      <alignment horizontal="left" vertical="center" indent="1"/>
    </xf>
    <xf numFmtId="3" fontId="30" fillId="0" borderId="41" xfId="77" applyNumberFormat="1" applyFont="1" applyBorder="1" applyAlignment="1">
      <alignment horizontal="right" vertical="center" indent="1"/>
    </xf>
    <xf numFmtId="165" fontId="30" fillId="0" borderId="41" xfId="77" applyNumberFormat="1" applyFont="1" applyBorder="1" applyAlignment="1">
      <alignment horizontal="right" vertical="center" indent="1"/>
    </xf>
    <xf numFmtId="4" fontId="30" fillId="0" borderId="41" xfId="77" applyNumberFormat="1" applyFont="1" applyBorder="1" applyAlignment="1">
      <alignment horizontal="right" vertical="center" indent="1"/>
    </xf>
    <xf numFmtId="0" fontId="29" fillId="0" borderId="19" xfId="77" applyFont="1" applyBorder="1" applyAlignment="1">
      <alignment horizontal="left" vertical="center" wrapText="1" indent="1"/>
    </xf>
    <xf numFmtId="3" fontId="29" fillId="0" borderId="26" xfId="77" applyNumberFormat="1" applyFont="1" applyBorder="1" applyAlignment="1">
      <alignment horizontal="right" vertical="center" indent="1"/>
    </xf>
    <xf numFmtId="165" fontId="29" fillId="0" borderId="26" xfId="77" applyNumberFormat="1" applyFont="1" applyBorder="1" applyAlignment="1">
      <alignment horizontal="right" vertical="center" indent="1"/>
    </xf>
    <xf numFmtId="4" fontId="29" fillId="0" borderId="26" xfId="77" applyNumberFormat="1" applyFont="1" applyBorder="1" applyAlignment="1">
      <alignment horizontal="right" vertical="center" indent="1"/>
    </xf>
    <xf numFmtId="0" fontId="29" fillId="0" borderId="19" xfId="77" applyFont="1" applyBorder="1" applyAlignment="1">
      <alignment horizontal="left" vertical="center" indent="1"/>
    </xf>
    <xf numFmtId="0" fontId="29" fillId="0" borderId="38" xfId="77" applyFont="1" applyBorder="1" applyAlignment="1">
      <alignment horizontal="left" vertical="center" indent="1"/>
    </xf>
    <xf numFmtId="3" fontId="29" fillId="0" borderId="25" xfId="77" applyNumberFormat="1" applyFont="1" applyBorder="1" applyAlignment="1">
      <alignment horizontal="right" vertical="center" indent="1"/>
    </xf>
    <xf numFmtId="165" fontId="29" fillId="0" borderId="25" xfId="77" applyNumberFormat="1" applyFont="1" applyBorder="1" applyAlignment="1">
      <alignment horizontal="right" vertical="center" indent="1"/>
    </xf>
    <xf numFmtId="0" fontId="29" fillId="0" borderId="65" xfId="77" applyFont="1" applyBorder="1" applyAlignment="1">
      <alignment horizontal="left" vertical="center" wrapText="1" indent="1"/>
    </xf>
    <xf numFmtId="3" fontId="29" fillId="0" borderId="46" xfId="77" applyNumberFormat="1" applyFont="1" applyBorder="1" applyAlignment="1">
      <alignment horizontal="right" vertical="center" indent="1"/>
    </xf>
    <xf numFmtId="165" fontId="29" fillId="0" borderId="46" xfId="77" applyNumberFormat="1" applyFont="1" applyBorder="1" applyAlignment="1">
      <alignment horizontal="right" vertical="center" indent="1"/>
    </xf>
    <xf numFmtId="0" fontId="30" fillId="0" borderId="10" xfId="77" applyFont="1" applyBorder="1" applyAlignment="1">
      <alignment horizontal="left" vertical="center" wrapText="1" indent="1"/>
    </xf>
    <xf numFmtId="0" fontId="29" fillId="0" borderId="65" xfId="77" applyFont="1" applyBorder="1" applyAlignment="1">
      <alignment horizontal="left" vertical="center" indent="1"/>
    </xf>
    <xf numFmtId="0" fontId="29" fillId="0" borderId="15" xfId="77" applyFont="1" applyBorder="1" applyAlignment="1">
      <alignment horizontal="left" vertical="center" indent="1"/>
    </xf>
    <xf numFmtId="165" fontId="30" fillId="0" borderId="10" xfId="77" applyNumberFormat="1" applyFont="1" applyBorder="1" applyAlignment="1">
      <alignment horizontal="left" vertical="center" indent="1"/>
    </xf>
    <xf numFmtId="0" fontId="30" fillId="24" borderId="39" xfId="77" applyFont="1" applyFill="1" applyBorder="1" applyAlignment="1">
      <alignment horizontal="left" vertical="center" wrapText="1" indent="1"/>
    </xf>
    <xf numFmtId="3" fontId="30" fillId="24" borderId="44" xfId="77" applyNumberFormat="1" applyFont="1" applyFill="1" applyBorder="1" applyAlignment="1">
      <alignment horizontal="right" vertical="center" indent="1"/>
    </xf>
    <xf numFmtId="165" fontId="30" fillId="24" borderId="44" xfId="77" applyNumberFormat="1" applyFont="1" applyFill="1" applyBorder="1" applyAlignment="1">
      <alignment horizontal="right" vertical="center" indent="1"/>
    </xf>
    <xf numFmtId="4" fontId="30" fillId="24" borderId="44" xfId="77" applyNumberFormat="1" applyFont="1" applyFill="1" applyBorder="1" applyAlignment="1">
      <alignment horizontal="right" vertical="center" indent="1"/>
    </xf>
    <xf numFmtId="0" fontId="30" fillId="21" borderId="10" xfId="77" applyFont="1" applyFill="1" applyBorder="1" applyAlignment="1">
      <alignment horizontal="left" vertical="center" wrapText="1" indent="1"/>
    </xf>
    <xf numFmtId="3" fontId="67" fillId="21" borderId="41" xfId="77" applyNumberFormat="1" applyFont="1" applyFill="1" applyBorder="1" applyAlignment="1">
      <alignment horizontal="right" vertical="center" indent="1"/>
    </xf>
    <xf numFmtId="165" fontId="67" fillId="21" borderId="41" xfId="77" applyNumberFormat="1" applyFont="1" applyFill="1" applyBorder="1" applyAlignment="1">
      <alignment horizontal="right" vertical="center" indent="1"/>
    </xf>
    <xf numFmtId="4" fontId="30" fillId="21" borderId="41" xfId="77" applyNumberFormat="1" applyFont="1" applyFill="1" applyBorder="1" applyAlignment="1">
      <alignment horizontal="right" vertical="center" indent="1"/>
    </xf>
    <xf numFmtId="0" fontId="30" fillId="21" borderId="10" xfId="42" applyFont="1" applyFill="1" applyBorder="1" applyAlignment="1">
      <alignment horizontal="left" vertical="center" wrapText="1" indent="1"/>
    </xf>
    <xf numFmtId="3" fontId="30" fillId="21" borderId="41" xfId="77" applyNumberFormat="1" applyFont="1" applyFill="1" applyBorder="1" applyAlignment="1">
      <alignment horizontal="right" vertical="center" indent="1"/>
    </xf>
    <xf numFmtId="4" fontId="51" fillId="0" borderId="0" xfId="0" applyNumberFormat="1" applyFont="1"/>
    <xf numFmtId="3" fontId="0" fillId="0" borderId="14" xfId="0" applyNumberFormat="1" applyBorder="1" applyAlignment="1">
      <alignment horizontal="center" vertical="center" wrapText="1"/>
    </xf>
    <xf numFmtId="3" fontId="0" fillId="18" borderId="14" xfId="0" applyNumberFormat="1" applyFill="1" applyBorder="1" applyAlignment="1">
      <alignment horizontal="center" vertical="center" wrapText="1"/>
    </xf>
    <xf numFmtId="4" fontId="0" fillId="0" borderId="14" xfId="0" applyNumberFormat="1" applyBorder="1" applyAlignment="1">
      <alignment horizontal="center" vertical="center" wrapText="1"/>
    </xf>
    <xf numFmtId="3" fontId="53" fillId="0" borderId="19" xfId="0" applyNumberFormat="1" applyFont="1" applyBorder="1" applyAlignment="1">
      <alignment horizontal="right" vertical="center" indent="1"/>
    </xf>
    <xf numFmtId="4" fontId="0" fillId="0" borderId="66" xfId="0" applyNumberFormat="1" applyBorder="1" applyAlignment="1">
      <alignment horizontal="right" vertical="center" indent="1"/>
    </xf>
    <xf numFmtId="3" fontId="53" fillId="0" borderId="39" xfId="0" applyNumberFormat="1" applyFont="1" applyBorder="1" applyAlignment="1">
      <alignment horizontal="right" vertical="center" indent="1"/>
    </xf>
    <xf numFmtId="4" fontId="0" fillId="0" borderId="67" xfId="0" applyNumberFormat="1" applyBorder="1" applyAlignment="1">
      <alignment horizontal="right" vertical="center" indent="1"/>
    </xf>
    <xf numFmtId="0" fontId="19" fillId="0" borderId="41" xfId="0" applyFont="1" applyBorder="1" applyAlignment="1">
      <alignment horizontal="left" vertical="center"/>
    </xf>
    <xf numFmtId="3" fontId="19" fillId="0" borderId="41" xfId="0" applyNumberFormat="1" applyFont="1" applyBorder="1" applyAlignment="1">
      <alignment horizontal="right" vertical="center" indent="1"/>
    </xf>
    <xf numFmtId="165" fontId="19" fillId="0" borderId="10" xfId="0" applyNumberFormat="1" applyFont="1" applyBorder="1" applyAlignment="1">
      <alignment horizontal="right" vertical="center" indent="1"/>
    </xf>
    <xf numFmtId="4" fontId="19" fillId="0" borderId="41" xfId="0" applyNumberFormat="1" applyFont="1" applyBorder="1" applyAlignment="1">
      <alignment horizontal="right" vertical="center" indent="1"/>
    </xf>
    <xf numFmtId="4" fontId="19" fillId="0" borderId="12" xfId="0" applyNumberFormat="1" applyFont="1" applyBorder="1" applyAlignment="1">
      <alignment horizontal="right" vertical="center" indent="1"/>
    </xf>
    <xf numFmtId="3" fontId="53" fillId="0" borderId="25" xfId="0" applyNumberFormat="1" applyFont="1" applyBorder="1" applyAlignment="1">
      <alignment horizontal="right" vertical="center" indent="1"/>
    </xf>
    <xf numFmtId="3" fontId="53" fillId="0" borderId="26" xfId="0" applyNumberFormat="1" applyFont="1" applyBorder="1" applyAlignment="1">
      <alignment horizontal="right" vertical="center" indent="1"/>
    </xf>
    <xf numFmtId="4" fontId="0" fillId="0" borderId="24" xfId="0" applyNumberFormat="1" applyBorder="1" applyAlignment="1">
      <alignment horizontal="right" vertical="center" indent="1"/>
    </xf>
    <xf numFmtId="3" fontId="53" fillId="0" borderId="46" xfId="0" applyNumberFormat="1" applyFont="1" applyBorder="1" applyAlignment="1">
      <alignment horizontal="right" vertical="center" indent="1"/>
    </xf>
    <xf numFmtId="165" fontId="19" fillId="0" borderId="41" xfId="0" applyNumberFormat="1" applyFont="1" applyBorder="1" applyAlignment="1">
      <alignment horizontal="right" vertical="center" indent="1"/>
    </xf>
    <xf numFmtId="3" fontId="98" fillId="0" borderId="13" xfId="0" applyNumberFormat="1" applyFont="1" applyBorder="1" applyAlignment="1">
      <alignment horizontal="right" vertical="center" indent="1"/>
    </xf>
    <xf numFmtId="4" fontId="0" fillId="0" borderId="63" xfId="0" applyNumberFormat="1" applyBorder="1" applyAlignment="1">
      <alignment horizontal="right" vertical="center" indent="1"/>
    </xf>
    <xf numFmtId="3" fontId="98" fillId="0" borderId="25" xfId="0" applyNumberFormat="1" applyFont="1" applyBorder="1" applyAlignment="1">
      <alignment horizontal="right" vertical="center" indent="1"/>
    </xf>
    <xf numFmtId="4" fontId="0" fillId="0" borderId="40" xfId="0" applyNumberFormat="1" applyBorder="1" applyAlignment="1">
      <alignment horizontal="right" vertical="center" indent="1"/>
    </xf>
    <xf numFmtId="3" fontId="53" fillId="0" borderId="15" xfId="0" applyNumberFormat="1" applyFont="1" applyBorder="1" applyAlignment="1">
      <alignment horizontal="right" vertical="center" indent="1"/>
    </xf>
    <xf numFmtId="3" fontId="19" fillId="0" borderId="10" xfId="0" applyNumberFormat="1" applyFont="1" applyBorder="1" applyAlignment="1">
      <alignment horizontal="right" vertical="center" indent="1"/>
    </xf>
    <xf numFmtId="3" fontId="53" fillId="0" borderId="18" xfId="0" applyNumberFormat="1" applyFont="1" applyBorder="1" applyAlignment="1">
      <alignment horizontal="right" vertical="center" indent="1"/>
    </xf>
    <xf numFmtId="4" fontId="0" fillId="0" borderId="41" xfId="0" applyNumberFormat="1" applyBorder="1" applyAlignment="1">
      <alignment horizontal="right" vertical="center" indent="1"/>
    </xf>
    <xf numFmtId="4" fontId="0" fillId="0" borderId="12" xfId="0" applyNumberFormat="1" applyBorder="1" applyAlignment="1">
      <alignment horizontal="right" vertical="center" indent="1"/>
    </xf>
    <xf numFmtId="3" fontId="53" fillId="0" borderId="38" xfId="0" applyNumberFormat="1" applyFont="1" applyBorder="1" applyAlignment="1">
      <alignment horizontal="right" vertical="center" indent="1"/>
    </xf>
    <xf numFmtId="3" fontId="19" fillId="0" borderId="12" xfId="0" applyNumberFormat="1" applyFont="1" applyBorder="1" applyAlignment="1">
      <alignment horizontal="right" vertical="center" indent="1"/>
    </xf>
    <xf numFmtId="165" fontId="19" fillId="0" borderId="12" xfId="0" applyNumberFormat="1" applyFont="1" applyBorder="1" applyAlignment="1">
      <alignment horizontal="right" vertical="center" indent="1"/>
    </xf>
    <xf numFmtId="3" fontId="53" fillId="0" borderId="0" xfId="0" applyNumberFormat="1" applyFont="1"/>
    <xf numFmtId="4" fontId="53" fillId="0" borderId="0" xfId="0" applyNumberFormat="1" applyFont="1"/>
    <xf numFmtId="0" fontId="28" fillId="0" borderId="0" xfId="42" applyFont="1" applyAlignment="1">
      <alignment horizontal="center"/>
    </xf>
    <xf numFmtId="0" fontId="0" fillId="0" borderId="0" xfId="0" applyAlignment="1">
      <alignment horizontal="right"/>
    </xf>
    <xf numFmtId="0" fontId="95" fillId="0" borderId="0" xfId="0" applyFont="1"/>
    <xf numFmtId="0" fontId="58" fillId="0" borderId="41" xfId="0" applyFont="1" applyBorder="1"/>
    <xf numFmtId="3" fontId="58" fillId="0" borderId="41" xfId="0" applyNumberFormat="1" applyFont="1" applyBorder="1" applyAlignment="1">
      <alignment horizontal="center"/>
    </xf>
    <xf numFmtId="4" fontId="58" fillId="0" borderId="41" xfId="0" applyNumberFormat="1" applyFont="1" applyBorder="1" applyAlignment="1">
      <alignment horizontal="center"/>
    </xf>
    <xf numFmtId="4" fontId="58" fillId="0" borderId="12" xfId="0" applyNumberFormat="1" applyFont="1" applyBorder="1" applyAlignment="1">
      <alignment horizontal="center"/>
    </xf>
    <xf numFmtId="0" fontId="57" fillId="0" borderId="13" xfId="0" applyFont="1" applyBorder="1"/>
    <xf numFmtId="3" fontId="57" fillId="0" borderId="13" xfId="0" applyNumberFormat="1" applyFont="1" applyBorder="1" applyAlignment="1">
      <alignment horizontal="center"/>
    </xf>
    <xf numFmtId="4" fontId="57" fillId="0" borderId="25" xfId="0" applyNumberFormat="1" applyFont="1" applyBorder="1" applyAlignment="1">
      <alignment horizontal="center"/>
    </xf>
    <xf numFmtId="4" fontId="57" fillId="0" borderId="40" xfId="0" applyNumberFormat="1" applyFont="1" applyBorder="1" applyAlignment="1">
      <alignment horizontal="center"/>
    </xf>
    <xf numFmtId="0" fontId="30" fillId="0" borderId="26" xfId="0" applyFont="1" applyBorder="1"/>
    <xf numFmtId="3" fontId="60" fillId="0" borderId="24" xfId="0" applyNumberFormat="1" applyFont="1" applyBorder="1" applyAlignment="1">
      <alignment horizontal="center"/>
    </xf>
    <xf numFmtId="3" fontId="59" fillId="0" borderId="24" xfId="0" applyNumberFormat="1" applyFont="1" applyBorder="1" applyAlignment="1">
      <alignment horizontal="center"/>
    </xf>
    <xf numFmtId="4" fontId="29" fillId="0" borderId="26" xfId="0" applyNumberFormat="1" applyFont="1" applyBorder="1" applyAlignment="1">
      <alignment horizontal="center"/>
    </xf>
    <xf numFmtId="4" fontId="29" fillId="0" borderId="24" xfId="0" applyNumberFormat="1" applyFont="1" applyBorder="1" applyAlignment="1">
      <alignment horizontal="center"/>
    </xf>
    <xf numFmtId="0" fontId="29" fillId="0" borderId="26" xfId="0" applyFont="1" applyBorder="1"/>
    <xf numFmtId="3" fontId="51" fillId="0" borderId="24" xfId="0" applyNumberFormat="1" applyFont="1" applyBorder="1" applyAlignment="1">
      <alignment horizontal="center"/>
    </xf>
    <xf numFmtId="3" fontId="29" fillId="0" borderId="24" xfId="0" applyNumberFormat="1" applyFont="1" applyBorder="1" applyAlignment="1">
      <alignment horizontal="center"/>
    </xf>
    <xf numFmtId="3" fontId="51" fillId="18" borderId="24" xfId="0" applyNumberFormat="1" applyFont="1" applyFill="1" applyBorder="1" applyAlignment="1">
      <alignment horizontal="center"/>
    </xf>
    <xf numFmtId="0" fontId="59" fillId="0" borderId="26" xfId="0" applyFont="1" applyBorder="1"/>
    <xf numFmtId="3" fontId="57" fillId="0" borderId="24" xfId="0" applyNumberFormat="1" applyFont="1" applyBorder="1" applyAlignment="1">
      <alignment horizontal="center"/>
    </xf>
    <xf numFmtId="4" fontId="57" fillId="0" borderId="26" xfId="0" applyNumberFormat="1" applyFont="1" applyBorder="1" applyAlignment="1">
      <alignment horizontal="center"/>
    </xf>
    <xf numFmtId="4" fontId="57" fillId="0" borderId="24" xfId="0" applyNumberFormat="1" applyFont="1" applyBorder="1" applyAlignment="1">
      <alignment horizontal="center"/>
    </xf>
    <xf numFmtId="0" fontId="24" fillId="0" borderId="14" xfId="0" applyFont="1" applyBorder="1"/>
    <xf numFmtId="3" fontId="54" fillId="0" borderId="14" xfId="0" applyNumberFormat="1" applyFont="1" applyBorder="1" applyAlignment="1">
      <alignment horizontal="center"/>
    </xf>
    <xf numFmtId="4" fontId="54" fillId="0" borderId="14" xfId="0" applyNumberFormat="1" applyFont="1" applyBorder="1" applyAlignment="1">
      <alignment horizontal="center"/>
    </xf>
    <xf numFmtId="3" fontId="29" fillId="18" borderId="24" xfId="0" applyNumberFormat="1" applyFont="1" applyFill="1" applyBorder="1" applyAlignment="1">
      <alignment horizontal="center"/>
    </xf>
    <xf numFmtId="0" fontId="19" fillId="0" borderId="14" xfId="0" applyFont="1" applyBorder="1"/>
    <xf numFmtId="0" fontId="29" fillId="0" borderId="13" xfId="0" applyFont="1" applyBorder="1"/>
    <xf numFmtId="3" fontId="51" fillId="0" borderId="63" xfId="0" applyNumberFormat="1" applyFont="1" applyBorder="1" applyAlignment="1">
      <alignment horizontal="center"/>
    </xf>
    <xf numFmtId="3" fontId="29" fillId="18" borderId="63" xfId="0" applyNumberFormat="1" applyFont="1" applyFill="1" applyBorder="1" applyAlignment="1">
      <alignment horizontal="center"/>
    </xf>
    <xf numFmtId="4" fontId="29" fillId="0" borderId="46" xfId="0" applyNumberFormat="1" applyFont="1" applyBorder="1" applyAlignment="1">
      <alignment horizontal="center"/>
    </xf>
    <xf numFmtId="4" fontId="29" fillId="0" borderId="63" xfId="0" applyNumberFormat="1" applyFont="1" applyBorder="1" applyAlignment="1">
      <alignment horizontal="center"/>
    </xf>
    <xf numFmtId="0" fontId="30" fillId="0" borderId="41" xfId="0" applyFont="1" applyBorder="1"/>
    <xf numFmtId="3" fontId="30" fillId="0" borderId="53" xfId="0" applyNumberFormat="1" applyFont="1" applyBorder="1" applyAlignment="1">
      <alignment horizontal="center"/>
    </xf>
    <xf numFmtId="4" fontId="30" fillId="0" borderId="53" xfId="0" applyNumberFormat="1" applyFont="1" applyBorder="1" applyAlignment="1">
      <alignment horizontal="center"/>
    </xf>
    <xf numFmtId="4" fontId="30" fillId="0" borderId="66" xfId="0" applyNumberFormat="1" applyFont="1" applyBorder="1" applyAlignment="1">
      <alignment horizontal="center"/>
    </xf>
    <xf numFmtId="0" fontId="26" fillId="0" borderId="44" xfId="0" applyFont="1" applyBorder="1"/>
    <xf numFmtId="3" fontId="19" fillId="0" borderId="41" xfId="0" applyNumberFormat="1" applyFont="1" applyBorder="1" applyAlignment="1">
      <alignment horizontal="center"/>
    </xf>
    <xf numFmtId="3" fontId="19" fillId="18" borderId="41" xfId="0" applyNumberFormat="1" applyFont="1" applyFill="1" applyBorder="1" applyAlignment="1">
      <alignment horizontal="center"/>
    </xf>
    <xf numFmtId="4" fontId="26" fillId="0" borderId="41" xfId="0" applyNumberFormat="1" applyFont="1" applyBorder="1" applyAlignment="1">
      <alignment horizontal="center"/>
    </xf>
    <xf numFmtId="4" fontId="26" fillId="0" borderId="12" xfId="0" applyNumberFormat="1" applyFont="1" applyBorder="1" applyAlignment="1">
      <alignment horizontal="center"/>
    </xf>
    <xf numFmtId="3" fontId="30" fillId="0" borderId="12" xfId="0" applyNumberFormat="1" applyFont="1" applyBorder="1" applyAlignment="1">
      <alignment horizontal="center"/>
    </xf>
    <xf numFmtId="3" fontId="30" fillId="18" borderId="12" xfId="0" applyNumberFormat="1" applyFont="1" applyFill="1" applyBorder="1" applyAlignment="1">
      <alignment horizontal="center"/>
    </xf>
    <xf numFmtId="4" fontId="29" fillId="0" borderId="41" xfId="0" applyNumberFormat="1" applyFont="1" applyBorder="1" applyAlignment="1">
      <alignment horizontal="center"/>
    </xf>
    <xf numFmtId="4" fontId="29" fillId="0" borderId="12" xfId="0" applyNumberFormat="1" applyFont="1" applyBorder="1" applyAlignment="1">
      <alignment horizontal="center"/>
    </xf>
    <xf numFmtId="0" fontId="57" fillId="0" borderId="41" xfId="0" applyFont="1" applyBorder="1"/>
    <xf numFmtId="3" fontId="57" fillId="0" borderId="41" xfId="0" applyNumberFormat="1" applyFont="1" applyBorder="1" applyAlignment="1">
      <alignment horizontal="center"/>
    </xf>
    <xf numFmtId="3" fontId="57" fillId="18" borderId="41" xfId="0" applyNumberFormat="1" applyFont="1" applyFill="1" applyBorder="1" applyAlignment="1">
      <alignment horizontal="center"/>
    </xf>
    <xf numFmtId="3" fontId="57" fillId="18" borderId="42" xfId="0" applyNumberFormat="1" applyFont="1" applyFill="1" applyBorder="1" applyAlignment="1">
      <alignment horizontal="center"/>
    </xf>
    <xf numFmtId="3" fontId="29" fillId="18" borderId="26" xfId="0" applyNumberFormat="1" applyFont="1" applyFill="1" applyBorder="1" applyAlignment="1">
      <alignment horizontal="center"/>
    </xf>
    <xf numFmtId="4" fontId="29" fillId="0" borderId="38" xfId="0" applyNumberFormat="1" applyFont="1" applyBorder="1" applyAlignment="1">
      <alignment horizontal="center"/>
    </xf>
    <xf numFmtId="4" fontId="29" fillId="0" borderId="25" xfId="0" applyNumberFormat="1" applyFont="1" applyBorder="1" applyAlignment="1">
      <alignment horizontal="center"/>
    </xf>
    <xf numFmtId="3" fontId="51" fillId="0" borderId="26" xfId="0" applyNumberFormat="1" applyFont="1" applyBorder="1" applyAlignment="1">
      <alignment horizontal="center"/>
    </xf>
    <xf numFmtId="0" fontId="100" fillId="0" borderId="26" xfId="0" applyFont="1" applyBorder="1"/>
    <xf numFmtId="3" fontId="101" fillId="0" borderId="26" xfId="0" applyNumberFormat="1" applyFont="1" applyBorder="1" applyAlignment="1">
      <alignment horizontal="center"/>
    </xf>
    <xf numFmtId="3" fontId="100" fillId="18" borderId="24" xfId="0" applyNumberFormat="1" applyFont="1" applyFill="1" applyBorder="1" applyAlignment="1">
      <alignment horizontal="center"/>
    </xf>
    <xf numFmtId="3" fontId="100" fillId="18" borderId="26" xfId="0" applyNumberFormat="1" applyFont="1" applyFill="1" applyBorder="1" applyAlignment="1">
      <alignment horizontal="center"/>
    </xf>
    <xf numFmtId="4" fontId="100" fillId="0" borderId="38" xfId="0" applyNumberFormat="1" applyFont="1" applyBorder="1" applyAlignment="1">
      <alignment horizontal="center"/>
    </xf>
    <xf numFmtId="4" fontId="100" fillId="0" borderId="25" xfId="0" applyNumberFormat="1" applyFont="1" applyBorder="1" applyAlignment="1">
      <alignment horizontal="center"/>
    </xf>
    <xf numFmtId="4" fontId="69" fillId="0" borderId="41" xfId="0" applyNumberFormat="1" applyFont="1" applyBorder="1" applyAlignment="1">
      <alignment horizontal="center"/>
    </xf>
    <xf numFmtId="0" fontId="69" fillId="0" borderId="41" xfId="0" applyFont="1" applyBorder="1" applyAlignment="1">
      <alignment vertical="center"/>
    </xf>
    <xf numFmtId="3" fontId="70" fillId="0" borderId="59" xfId="0" applyNumberFormat="1" applyFont="1" applyBorder="1" applyAlignment="1">
      <alignment horizontal="center" vertical="center"/>
    </xf>
    <xf numFmtId="3" fontId="70" fillId="18" borderId="59" xfId="0" applyNumberFormat="1" applyFont="1" applyFill="1" applyBorder="1" applyAlignment="1">
      <alignment horizontal="center" vertical="center"/>
    </xf>
    <xf numFmtId="4" fontId="69" fillId="0" borderId="41" xfId="0" applyNumberFormat="1" applyFont="1" applyBorder="1" applyAlignment="1">
      <alignment horizontal="center" vertical="center"/>
    </xf>
    <xf numFmtId="0" fontId="2" fillId="0" borderId="0" xfId="79"/>
    <xf numFmtId="0" fontId="61" fillId="0" borderId="0" xfId="79" applyFont="1"/>
    <xf numFmtId="0" fontId="2" fillId="0" borderId="46" xfId="79" applyBorder="1"/>
    <xf numFmtId="0" fontId="2" fillId="0" borderId="26" xfId="79" applyBorder="1"/>
    <xf numFmtId="0" fontId="2" fillId="0" borderId="25" xfId="79" applyBorder="1"/>
    <xf numFmtId="0" fontId="2" fillId="0" borderId="41" xfId="79" applyBorder="1"/>
    <xf numFmtId="0" fontId="2" fillId="0" borderId="44" xfId="79" applyFill="1" applyBorder="1"/>
    <xf numFmtId="0" fontId="2" fillId="0" borderId="26" xfId="79" applyFill="1" applyBorder="1"/>
    <xf numFmtId="0" fontId="30" fillId="0" borderId="41" xfId="79" applyFont="1" applyFill="1" applyBorder="1"/>
    <xf numFmtId="0" fontId="30" fillId="0" borderId="41" xfId="70" applyFont="1" applyFill="1" applyBorder="1" applyAlignment="1">
      <alignment vertical="center"/>
    </xf>
    <xf numFmtId="0" fontId="30" fillId="0" borderId="44" xfId="70" applyFont="1" applyFill="1" applyBorder="1" applyAlignment="1">
      <alignment vertical="center"/>
    </xf>
    <xf numFmtId="165" fontId="2" fillId="0" borderId="41" xfId="79" applyNumberFormat="1" applyFill="1" applyBorder="1" applyAlignment="1">
      <alignment horizontal="right"/>
    </xf>
    <xf numFmtId="0" fontId="54" fillId="0" borderId="0" xfId="79" applyFont="1"/>
    <xf numFmtId="0" fontId="100" fillId="0" borderId="41" xfId="79" applyFont="1" applyFill="1" applyBorder="1" applyAlignment="1">
      <alignment wrapText="1"/>
    </xf>
    <xf numFmtId="0" fontId="2" fillId="0" borderId="0" xfId="79" applyAlignment="1"/>
    <xf numFmtId="3" fontId="67" fillId="22" borderId="41" xfId="70" applyNumberFormat="1" applyFont="1" applyFill="1" applyBorder="1" applyAlignment="1">
      <alignment vertical="center"/>
    </xf>
    <xf numFmtId="165" fontId="67" fillId="22" borderId="41" xfId="70" applyNumberFormat="1" applyFont="1" applyFill="1" applyBorder="1" applyAlignment="1">
      <alignment vertical="center"/>
    </xf>
    <xf numFmtId="4" fontId="67" fillId="22" borderId="41" xfId="70" applyNumberFormat="1" applyFont="1" applyFill="1" applyBorder="1" applyAlignment="1">
      <alignment vertical="center"/>
    </xf>
    <xf numFmtId="3" fontId="2" fillId="0" borderId="25" xfId="79" applyNumberFormat="1" applyBorder="1" applyAlignment="1"/>
    <xf numFmtId="165" fontId="2" fillId="0" borderId="25" xfId="79" applyNumberFormat="1" applyBorder="1" applyAlignment="1"/>
    <xf numFmtId="165" fontId="2" fillId="18" borderId="25" xfId="79" applyNumberFormat="1" applyFill="1" applyBorder="1" applyAlignment="1"/>
    <xf numFmtId="3" fontId="2" fillId="0" borderId="26" xfId="79" applyNumberFormat="1" applyBorder="1" applyAlignment="1"/>
    <xf numFmtId="165" fontId="2" fillId="0" borderId="26" xfId="79" applyNumberFormat="1" applyBorder="1" applyAlignment="1"/>
    <xf numFmtId="165" fontId="2" fillId="18" borderId="26" xfId="79" applyNumberFormat="1" applyFill="1" applyBorder="1" applyAlignment="1"/>
    <xf numFmtId="3" fontId="2" fillId="0" borderId="26" xfId="79" applyNumberFormat="1" applyFill="1" applyBorder="1" applyAlignment="1"/>
    <xf numFmtId="165" fontId="2" fillId="0" borderId="26" xfId="79" applyNumberFormat="1" applyFill="1" applyBorder="1" applyAlignment="1"/>
    <xf numFmtId="3" fontId="2" fillId="0" borderId="44" xfId="79" applyNumberFormat="1" applyFill="1" applyBorder="1" applyAlignment="1"/>
    <xf numFmtId="165" fontId="2" fillId="0" borderId="44" xfId="79" applyNumberFormat="1" applyFill="1" applyBorder="1" applyAlignment="1"/>
    <xf numFmtId="3" fontId="67" fillId="22" borderId="44" xfId="70" applyNumberFormat="1" applyFont="1" applyFill="1" applyBorder="1" applyAlignment="1">
      <alignment vertical="center"/>
    </xf>
    <xf numFmtId="165" fontId="67" fillId="22" borderId="44" xfId="70" applyNumberFormat="1" applyFont="1" applyFill="1" applyBorder="1" applyAlignment="1">
      <alignment vertical="center"/>
    </xf>
    <xf numFmtId="4" fontId="67" fillId="22" borderId="25" xfId="70" applyNumberFormat="1" applyFont="1" applyFill="1" applyBorder="1" applyAlignment="1">
      <alignment vertical="center"/>
    </xf>
    <xf numFmtId="3" fontId="2" fillId="0" borderId="41" xfId="79" applyNumberFormat="1" applyFill="1" applyBorder="1" applyAlignment="1"/>
    <xf numFmtId="165" fontId="2" fillId="0" borderId="41" xfId="79" applyNumberFormat="1" applyFill="1" applyBorder="1" applyAlignment="1"/>
    <xf numFmtId="3" fontId="2" fillId="0" borderId="46" xfId="79" applyNumberFormat="1" applyBorder="1" applyAlignment="1"/>
    <xf numFmtId="165" fontId="2" fillId="0" borderId="46" xfId="79" applyNumberFormat="1" applyBorder="1" applyAlignment="1"/>
    <xf numFmtId="165" fontId="2" fillId="18" borderId="46" xfId="79" applyNumberFormat="1" applyFill="1" applyBorder="1" applyAlignment="1"/>
    <xf numFmtId="3" fontId="67" fillId="0" borderId="41" xfId="70" applyNumberFormat="1" applyFont="1" applyFill="1" applyBorder="1" applyAlignment="1">
      <alignment vertical="center"/>
    </xf>
    <xf numFmtId="165" fontId="67" fillId="0" borderId="41" xfId="70" applyNumberFormat="1" applyFont="1" applyFill="1" applyBorder="1" applyAlignment="1">
      <alignment vertical="center"/>
    </xf>
    <xf numFmtId="4" fontId="67" fillId="0" borderId="41" xfId="70" applyNumberFormat="1" applyFont="1" applyFill="1" applyBorder="1" applyAlignment="1">
      <alignment vertical="center"/>
    </xf>
    <xf numFmtId="165" fontId="2" fillId="0" borderId="14" xfId="79" applyNumberFormat="1" applyFill="1" applyBorder="1" applyAlignment="1"/>
    <xf numFmtId="3" fontId="67" fillId="0" borderId="44" xfId="70" applyNumberFormat="1" applyFont="1" applyFill="1" applyBorder="1" applyAlignment="1">
      <alignment vertical="center"/>
    </xf>
    <xf numFmtId="165" fontId="67" fillId="0" borderId="44" xfId="70" applyNumberFormat="1" applyFont="1" applyFill="1" applyBorder="1" applyAlignment="1">
      <alignment vertical="center"/>
    </xf>
    <xf numFmtId="3" fontId="2" fillId="0" borderId="14" xfId="79" applyNumberFormat="1" applyFill="1" applyBorder="1" applyAlignment="1"/>
    <xf numFmtId="3" fontId="67" fillId="22" borderId="25" xfId="70" applyNumberFormat="1" applyFont="1" applyFill="1" applyBorder="1" applyAlignment="1">
      <alignment vertical="center"/>
    </xf>
    <xf numFmtId="0" fontId="50" fillId="0" borderId="0" xfId="63" applyFont="1" applyAlignment="1">
      <alignment horizontal="center"/>
    </xf>
    <xf numFmtId="0" fontId="24" fillId="0" borderId="0" xfId="63" applyFont="1" applyAlignment="1">
      <alignment horizontal="center"/>
    </xf>
    <xf numFmtId="0" fontId="7" fillId="0" borderId="0" xfId="70"/>
    <xf numFmtId="0" fontId="67" fillId="0" borderId="14" xfId="70" applyFont="1" applyBorder="1" applyAlignment="1">
      <alignment horizontal="center" vertical="center" wrapText="1"/>
    </xf>
    <xf numFmtId="165" fontId="67" fillId="0" borderId="14" xfId="70" applyNumberFormat="1" applyFont="1" applyBorder="1" applyAlignment="1">
      <alignment horizontal="center" vertical="center" wrapText="1"/>
    </xf>
    <xf numFmtId="0" fontId="1" fillId="0" borderId="0" xfId="70" applyFont="1" applyAlignment="1">
      <alignment horizontal="right"/>
    </xf>
    <xf numFmtId="0" fontId="2" fillId="0" borderId="53" xfId="79" applyBorder="1"/>
    <xf numFmtId="49" fontId="30" fillId="0" borderId="41" xfId="79" applyNumberFormat="1" applyFont="1" applyFill="1" applyBorder="1" applyAlignment="1">
      <alignment wrapText="1"/>
    </xf>
    <xf numFmtId="0" fontId="100" fillId="0" borderId="14" xfId="79" applyFont="1" applyFill="1" applyBorder="1" applyAlignment="1">
      <alignment wrapText="1"/>
    </xf>
    <xf numFmtId="4" fontId="67" fillId="22" borderId="13" xfId="70" applyNumberFormat="1" applyFont="1" applyFill="1" applyBorder="1" applyAlignment="1">
      <alignment vertical="center"/>
    </xf>
    <xf numFmtId="3" fontId="67" fillId="22" borderId="13" xfId="70" applyNumberFormat="1" applyFont="1" applyFill="1" applyBorder="1" applyAlignment="1">
      <alignment vertical="center"/>
    </xf>
    <xf numFmtId="4" fontId="67" fillId="22" borderId="41" xfId="70" applyNumberFormat="1" applyFont="1" applyFill="1" applyBorder="1" applyAlignment="1">
      <alignment horizontal="right" vertical="center"/>
    </xf>
    <xf numFmtId="0" fontId="24" fillId="0" borderId="0" xfId="63" applyFont="1" applyAlignment="1">
      <alignment horizontal="center"/>
    </xf>
    <xf numFmtId="0" fontId="50" fillId="0" borderId="0" xfId="63" applyFont="1" applyAlignment="1">
      <alignment horizontal="center"/>
    </xf>
    <xf numFmtId="0" fontId="7" fillId="0" borderId="0" xfId="70"/>
    <xf numFmtId="0" fontId="57" fillId="0" borderId="0" xfId="69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50" fillId="0" borderId="0" xfId="0" applyFont="1" applyAlignment="1">
      <alignment horizontal="center"/>
    </xf>
    <xf numFmtId="0" fontId="51" fillId="0" borderId="45" xfId="0" applyFont="1" applyBorder="1" applyAlignment="1">
      <alignment horizontal="right"/>
    </xf>
    <xf numFmtId="0" fontId="0" fillId="0" borderId="45" xfId="0" applyBorder="1"/>
    <xf numFmtId="0" fontId="4" fillId="18" borderId="0" xfId="74" applyFill="1" applyAlignment="1">
      <alignment horizontal="right"/>
    </xf>
    <xf numFmtId="0" fontId="28" fillId="18" borderId="0" xfId="42" applyFont="1" applyFill="1" applyAlignment="1">
      <alignment horizontal="center"/>
    </xf>
    <xf numFmtId="0" fontId="4" fillId="18" borderId="14" xfId="74" applyFill="1" applyBorder="1" applyAlignment="1">
      <alignment horizontal="center" vertical="center"/>
    </xf>
    <xf numFmtId="0" fontId="4" fillId="18" borderId="13" xfId="74" applyFill="1" applyBorder="1" applyAlignment="1">
      <alignment horizontal="center" vertical="center"/>
    </xf>
    <xf numFmtId="0" fontId="4" fillId="18" borderId="44" xfId="74" applyFill="1" applyBorder="1" applyAlignment="1">
      <alignment horizontal="center" vertical="center"/>
    </xf>
    <xf numFmtId="0" fontId="29" fillId="18" borderId="14" xfId="59" applyFill="1" applyBorder="1" applyAlignment="1">
      <alignment horizontal="center" vertical="center" wrapText="1"/>
    </xf>
    <xf numFmtId="0" fontId="29" fillId="18" borderId="13" xfId="59" applyFill="1" applyBorder="1" applyAlignment="1">
      <alignment horizontal="center" vertical="center" wrapText="1"/>
    </xf>
    <xf numFmtId="0" fontId="29" fillId="18" borderId="44" xfId="59" applyFill="1" applyBorder="1" applyAlignment="1">
      <alignment horizontal="center" vertical="center" wrapText="1"/>
    </xf>
    <xf numFmtId="0" fontId="53" fillId="18" borderId="14" xfId="75" applyFont="1" applyFill="1" applyBorder="1" applyAlignment="1">
      <alignment horizontal="center" vertical="center" wrapText="1"/>
    </xf>
    <xf numFmtId="0" fontId="53" fillId="18" borderId="13" xfId="75" applyFont="1" applyFill="1" applyBorder="1" applyAlignment="1">
      <alignment horizontal="center" vertical="center" wrapText="1"/>
    </xf>
    <xf numFmtId="0" fontId="53" fillId="18" borderId="44" xfId="75" applyFont="1" applyFill="1" applyBorder="1" applyAlignment="1">
      <alignment horizontal="center" vertical="center" wrapText="1"/>
    </xf>
    <xf numFmtId="0" fontId="29" fillId="18" borderId="62" xfId="59" applyFill="1" applyBorder="1" applyAlignment="1">
      <alignment horizontal="center" vertical="center" wrapText="1"/>
    </xf>
    <xf numFmtId="0" fontId="29" fillId="18" borderId="42" xfId="59" applyFill="1" applyBorder="1" applyAlignment="1">
      <alignment horizontal="center" vertical="center" wrapText="1"/>
    </xf>
    <xf numFmtId="0" fontId="29" fillId="18" borderId="43" xfId="59" applyFill="1" applyBorder="1" applyAlignment="1">
      <alignment horizontal="center" vertical="center" wrapText="1"/>
    </xf>
    <xf numFmtId="0" fontId="27" fillId="0" borderId="0" xfId="42" applyFont="1" applyAlignment="1">
      <alignment horizontal="right"/>
    </xf>
    <xf numFmtId="0" fontId="69" fillId="0" borderId="0" xfId="0" applyFont="1" applyAlignment="1">
      <alignment horizontal="center"/>
    </xf>
    <xf numFmtId="0" fontId="64" fillId="0" borderId="0" xfId="0" applyFont="1" applyAlignment="1">
      <alignment horizontal="center"/>
    </xf>
    <xf numFmtId="0" fontId="28" fillId="0" borderId="0" xfId="42" applyFont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27" fillId="0" borderId="14" xfId="0" applyFont="1" applyBorder="1" applyAlignment="1">
      <alignment horizontal="center" vertical="center" wrapText="1"/>
    </xf>
    <xf numFmtId="0" fontId="27" fillId="0" borderId="44" xfId="0" applyFont="1" applyBorder="1" applyAlignment="1">
      <alignment horizontal="center" vertical="center" wrapText="1"/>
    </xf>
    <xf numFmtId="0" fontId="27" fillId="0" borderId="62" xfId="0" applyFont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wrapText="1"/>
    </xf>
    <xf numFmtId="0" fontId="27" fillId="18" borderId="0" xfId="42" applyFont="1" applyFill="1" applyAlignment="1">
      <alignment horizontal="right"/>
    </xf>
    <xf numFmtId="0" fontId="92" fillId="18" borderId="0" xfId="73" applyFont="1" applyFill="1" applyAlignment="1">
      <alignment horizontal="center"/>
    </xf>
    <xf numFmtId="0" fontId="82" fillId="23" borderId="10" xfId="43" applyFont="1" applyFill="1" applyBorder="1" applyAlignment="1">
      <alignment horizontal="center" vertical="center" wrapText="1"/>
    </xf>
    <xf numFmtId="0" fontId="82" fillId="23" borderId="11" xfId="43" applyFont="1" applyFill="1" applyBorder="1" applyAlignment="1">
      <alignment horizontal="center" vertical="center" wrapText="1"/>
    </xf>
    <xf numFmtId="0" fontId="82" fillId="23" borderId="12" xfId="43" applyFont="1" applyFill="1" applyBorder="1" applyAlignment="1">
      <alignment horizontal="center" vertical="center" wrapText="1"/>
    </xf>
    <xf numFmtId="0" fontId="81" fillId="18" borderId="45" xfId="71" applyFont="1" applyFill="1" applyBorder="1" applyAlignment="1">
      <alignment horizontal="center"/>
    </xf>
    <xf numFmtId="0" fontId="81" fillId="18" borderId="0" xfId="71" applyFont="1" applyFill="1" applyAlignment="1">
      <alignment horizontal="center"/>
    </xf>
    <xf numFmtId="0" fontId="65" fillId="19" borderId="10" xfId="71" applyFont="1" applyFill="1" applyBorder="1" applyAlignment="1">
      <alignment horizontal="center" vertical="center"/>
    </xf>
    <xf numFmtId="0" fontId="65" fillId="19" borderId="11" xfId="71" applyFont="1" applyFill="1" applyBorder="1" applyAlignment="1">
      <alignment horizontal="center" vertical="center"/>
    </xf>
    <xf numFmtId="0" fontId="65" fillId="19" borderId="12" xfId="71" applyFont="1" applyFill="1" applyBorder="1" applyAlignment="1">
      <alignment horizontal="center" vertical="center"/>
    </xf>
    <xf numFmtId="0" fontId="89" fillId="18" borderId="0" xfId="43" applyFont="1" applyFill="1" applyAlignment="1">
      <alignment horizontal="center" vertical="top" wrapText="1"/>
    </xf>
    <xf numFmtId="49" fontId="57" fillId="20" borderId="10" xfId="43" applyNumberFormat="1" applyFont="1" applyFill="1" applyBorder="1" applyAlignment="1">
      <alignment horizontal="center" vertical="center"/>
    </xf>
    <xf numFmtId="49" fontId="57" fillId="20" borderId="11" xfId="43" applyNumberFormat="1" applyFont="1" applyFill="1" applyBorder="1" applyAlignment="1">
      <alignment horizontal="center" vertical="center"/>
    </xf>
    <xf numFmtId="49" fontId="57" fillId="20" borderId="12" xfId="43" applyNumberFormat="1" applyFont="1" applyFill="1" applyBorder="1" applyAlignment="1">
      <alignment horizontal="center" vertical="center"/>
    </xf>
    <xf numFmtId="0" fontId="57" fillId="20" borderId="10" xfId="43" applyFont="1" applyFill="1" applyBorder="1" applyAlignment="1">
      <alignment horizontal="center" vertical="center" wrapText="1"/>
    </xf>
    <xf numFmtId="0" fontId="57" fillId="20" borderId="11" xfId="43" applyFont="1" applyFill="1" applyBorder="1" applyAlignment="1">
      <alignment horizontal="center" vertical="center" wrapText="1"/>
    </xf>
    <xf numFmtId="0" fontId="57" fillId="20" borderId="12" xfId="43" applyFont="1" applyFill="1" applyBorder="1" applyAlignment="1">
      <alignment horizontal="center" vertical="center" wrapText="1"/>
    </xf>
    <xf numFmtId="0" fontId="82" fillId="23" borderId="39" xfId="43" applyFont="1" applyFill="1" applyBorder="1" applyAlignment="1">
      <alignment horizontal="center" vertical="center" wrapText="1"/>
    </xf>
    <xf numFmtId="0" fontId="82" fillId="23" borderId="45" xfId="43" applyFont="1" applyFill="1" applyBorder="1" applyAlignment="1">
      <alignment horizontal="center" vertical="center" wrapText="1"/>
    </xf>
    <xf numFmtId="0" fontId="82" fillId="23" borderId="43" xfId="43" applyFont="1" applyFill="1" applyBorder="1" applyAlignment="1">
      <alignment horizontal="center" vertical="center" wrapText="1"/>
    </xf>
    <xf numFmtId="49" fontId="57" fillId="20" borderId="10" xfId="43" applyNumberFormat="1" applyFont="1" applyFill="1" applyBorder="1" applyAlignment="1">
      <alignment horizontal="center" vertical="center" wrapText="1"/>
    </xf>
    <xf numFmtId="49" fontId="57" fillId="20" borderId="11" xfId="43" applyNumberFormat="1" applyFont="1" applyFill="1" applyBorder="1" applyAlignment="1">
      <alignment horizontal="center" vertical="center" wrapText="1"/>
    </xf>
    <xf numFmtId="49" fontId="57" fillId="20" borderId="12" xfId="43" applyNumberFormat="1" applyFont="1" applyFill="1" applyBorder="1" applyAlignment="1">
      <alignment horizontal="center" vertical="center" wrapText="1"/>
    </xf>
  </cellXfs>
  <cellStyles count="81">
    <cellStyle name="20 % – Zvýraznění 1" xfId="1" builtinId="30" customBuiltin="1"/>
    <cellStyle name="20 % – Zvýraznění 2" xfId="2" builtinId="34" customBuiltin="1"/>
    <cellStyle name="20 % – Zvýraznění 3" xfId="3" builtinId="38" customBuiltin="1"/>
    <cellStyle name="20 % – Zvýraznění 4" xfId="4" builtinId="42" customBuiltin="1"/>
    <cellStyle name="20 % – Zvýraznění 5" xfId="5" builtinId="46" customBuiltin="1"/>
    <cellStyle name="20 % – Zvýraznění 6" xfId="6" builtinId="50" customBuiltin="1"/>
    <cellStyle name="40 % – Zvýraznění 1" xfId="7" builtinId="31" customBuiltin="1"/>
    <cellStyle name="40 % – Zvýraznění 2" xfId="8" builtinId="35" customBuiltin="1"/>
    <cellStyle name="40 % – Zvýraznění 3" xfId="9" builtinId="39" customBuiltin="1"/>
    <cellStyle name="40 % – Zvýraznění 4" xfId="10" builtinId="43" customBuiltin="1"/>
    <cellStyle name="40 % – Zvýraznění 5" xfId="11" builtinId="47" customBuiltin="1"/>
    <cellStyle name="40 % – Zvýraznění 6" xfId="12" builtinId="51" customBuiltin="1"/>
    <cellStyle name="60 % – Zvýraznění 1" xfId="13" builtinId="32" customBuiltin="1"/>
    <cellStyle name="60 % – Zvýraznění 2" xfId="14" builtinId="36" customBuiltin="1"/>
    <cellStyle name="60 % – Zvýraznění 3" xfId="15" builtinId="40" customBuiltin="1"/>
    <cellStyle name="60 % – Zvýraznění 4" xfId="16" builtinId="44" customBuiltin="1"/>
    <cellStyle name="60 % – Zvýraznění 5" xfId="17" builtinId="48" customBuiltin="1"/>
    <cellStyle name="60 % – Zvýraznění 6" xfId="18" builtinId="52" customBuiltin="1"/>
    <cellStyle name="Celkem" xfId="19" builtinId="25" customBuiltin="1"/>
    <cellStyle name="Čárka 2" xfId="55" xr:uid="{00000000-0005-0000-0000-000013000000}"/>
    <cellStyle name="Čárka 2 2" xfId="67" xr:uid="{E954711A-38D1-40AC-82AA-7E71FEDBA65D}"/>
    <cellStyle name="Čárka 3" xfId="76" xr:uid="{3E22EABB-A5A2-4186-9013-278916DB8D11}"/>
    <cellStyle name="Kontrolní buňka" xfId="21" builtinId="23" customBuiltin="1"/>
    <cellStyle name="Měna 2" xfId="56" xr:uid="{00000000-0005-0000-0000-000016000000}"/>
    <cellStyle name="měny 2" xfId="46" xr:uid="{00000000-0005-0000-0000-000017000000}"/>
    <cellStyle name="měny 3" xfId="51" xr:uid="{00000000-0005-0000-0000-000018000000}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Normální 10" xfId="57" xr:uid="{00000000-0005-0000-0000-000020000000}"/>
    <cellStyle name="Normální 10 2" xfId="63" xr:uid="{4EE7B93C-0C19-48B2-B0C7-681407F9D886}"/>
    <cellStyle name="Normální 11" xfId="58" xr:uid="{00000000-0005-0000-0000-000021000000}"/>
    <cellStyle name="Normální 11 2" xfId="72" xr:uid="{E7EBC42F-4E42-46FD-B76D-4AC6F5D2FCD6}"/>
    <cellStyle name="Normální 12" xfId="61" xr:uid="{00000000-0005-0000-0000-000022000000}"/>
    <cellStyle name="Normální 12 2" xfId="64" xr:uid="{48E6141C-1703-4201-A04A-9C0952727789}"/>
    <cellStyle name="Normální 13" xfId="62" xr:uid="{A0E744DE-5E86-4FA7-82FD-6935C42E40F8}"/>
    <cellStyle name="Normální 13 2" xfId="70" xr:uid="{0A49B610-BEA4-4257-856E-4B685E4EB0DE}"/>
    <cellStyle name="Normální 13 2 2" xfId="80" xr:uid="{82C802FA-5339-41C5-A0CE-F15A599F66B2}"/>
    <cellStyle name="Normální 14" xfId="71" xr:uid="{3B73AEB1-4D61-4496-B0CC-72321092158E}"/>
    <cellStyle name="Normální 15" xfId="74" xr:uid="{FB9AE7B4-BBA5-4844-89C4-C5FE5D40A072}"/>
    <cellStyle name="Normální 16" xfId="77" xr:uid="{D92B8332-110F-42F6-8840-92A29404E4E7}"/>
    <cellStyle name="Normální 17" xfId="78" xr:uid="{F7CBF2DF-647B-458C-BCB2-E41AF46D4052}"/>
    <cellStyle name="Normální 17 2" xfId="79" xr:uid="{DA327082-7A6C-4D27-895C-FCE078FDD221}"/>
    <cellStyle name="normální 2" xfId="42" xr:uid="{00000000-0005-0000-0000-000023000000}"/>
    <cellStyle name="normální 2 2" xfId="47" xr:uid="{00000000-0005-0000-0000-000024000000}"/>
    <cellStyle name="normální 2 2 2" xfId="59" xr:uid="{00000000-0005-0000-0000-000025000000}"/>
    <cellStyle name="normální 2 2 3" xfId="68" xr:uid="{219E7280-F7EB-4AC5-A373-2AFFDCB35DF1}"/>
    <cellStyle name="Normální 2 3" xfId="66" xr:uid="{AF2D4C49-E507-42B1-9018-75EF17C4114E}"/>
    <cellStyle name="Normální 3" xfId="43" xr:uid="{00000000-0005-0000-0000-000026000000}"/>
    <cellStyle name="normální 3 2" xfId="49" xr:uid="{00000000-0005-0000-0000-000027000000}"/>
    <cellStyle name="Normální 4" xfId="44" xr:uid="{00000000-0005-0000-0000-000028000000}"/>
    <cellStyle name="Normální 4 2" xfId="69" xr:uid="{68CF4A6A-85D3-4B2A-83F6-1A287B489B19}"/>
    <cellStyle name="normální 5" xfId="45" xr:uid="{00000000-0005-0000-0000-000029000000}"/>
    <cellStyle name="normální 6" xfId="48" xr:uid="{00000000-0005-0000-0000-00002A000000}"/>
    <cellStyle name="normální 7" xfId="50" xr:uid="{00000000-0005-0000-0000-00002B000000}"/>
    <cellStyle name="normální 7 2" xfId="52" xr:uid="{00000000-0005-0000-0000-00002C000000}"/>
    <cellStyle name="normální 7 2 2" xfId="60" xr:uid="{00000000-0005-0000-0000-00002D000000}"/>
    <cellStyle name="normální 7 3" xfId="75" xr:uid="{6E7E7621-890D-44E9-BE3A-B0D0461D2185}"/>
    <cellStyle name="Normální 8" xfId="53" xr:uid="{00000000-0005-0000-0000-00002E000000}"/>
    <cellStyle name="Normální 8 2" xfId="65" xr:uid="{D6AA21B6-5952-44D9-9E8A-CAA1A44B0015}"/>
    <cellStyle name="Normální 8 3" xfId="73" xr:uid="{CF81CA77-2CB8-4DEF-AE6B-234C53014829}"/>
    <cellStyle name="Normální 9" xfId="54" xr:uid="{00000000-0005-0000-0000-00002F000000}"/>
    <cellStyle name="Poznámka" xfId="28" builtinId="10" customBuiltin="1"/>
    <cellStyle name="Propojená buňka" xfId="29" builtinId="24" customBuiltin="1"/>
    <cellStyle name="Správně" xfId="30" builtinId="26" customBuiltin="1"/>
    <cellStyle name="Špatně" xfId="20" builtinId="27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emf"/><Relationship Id="rId2" Type="http://schemas.openxmlformats.org/officeDocument/2006/relationships/image" Target="../media/image6.emf"/><Relationship Id="rId1" Type="http://schemas.openxmlformats.org/officeDocument/2006/relationships/image" Target="../media/image5.emf"/><Relationship Id="rId6" Type="http://schemas.openxmlformats.org/officeDocument/2006/relationships/image" Target="../media/image10.emf"/><Relationship Id="rId5" Type="http://schemas.openxmlformats.org/officeDocument/2006/relationships/image" Target="../media/image9.emf"/><Relationship Id="rId4" Type="http://schemas.openxmlformats.org/officeDocument/2006/relationships/image" Target="../media/image8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emf"/><Relationship Id="rId2" Type="http://schemas.openxmlformats.org/officeDocument/2006/relationships/image" Target="../media/image12.emf"/><Relationship Id="rId1" Type="http://schemas.openxmlformats.org/officeDocument/2006/relationships/image" Target="../media/image11.emf"/><Relationship Id="rId6" Type="http://schemas.openxmlformats.org/officeDocument/2006/relationships/image" Target="../media/image16.png"/><Relationship Id="rId5" Type="http://schemas.openxmlformats.org/officeDocument/2006/relationships/image" Target="../media/image15.emf"/><Relationship Id="rId4" Type="http://schemas.openxmlformats.org/officeDocument/2006/relationships/image" Target="../media/image1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emf"/><Relationship Id="rId2" Type="http://schemas.openxmlformats.org/officeDocument/2006/relationships/image" Target="../media/image18.emf"/><Relationship Id="rId1" Type="http://schemas.openxmlformats.org/officeDocument/2006/relationships/image" Target="../media/image17.emf"/><Relationship Id="rId5" Type="http://schemas.openxmlformats.org/officeDocument/2006/relationships/image" Target="../media/image21.emf"/><Relationship Id="rId4" Type="http://schemas.openxmlformats.org/officeDocument/2006/relationships/image" Target="../media/image20.e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23.png"/><Relationship Id="rId1" Type="http://schemas.openxmlformats.org/officeDocument/2006/relationships/image" Target="../media/image22.png"/><Relationship Id="rId6" Type="http://schemas.openxmlformats.org/officeDocument/2006/relationships/image" Target="../media/image27.png"/><Relationship Id="rId5" Type="http://schemas.openxmlformats.org/officeDocument/2006/relationships/image" Target="../media/image26.png"/><Relationship Id="rId4" Type="http://schemas.openxmlformats.org/officeDocument/2006/relationships/image" Target="../media/image2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3</xdr:row>
      <xdr:rowOff>142875</xdr:rowOff>
    </xdr:from>
    <xdr:to>
      <xdr:col>10</xdr:col>
      <xdr:colOff>259282</xdr:colOff>
      <xdr:row>55</xdr:row>
      <xdr:rowOff>2775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232FD820-A710-4376-9D4B-F0E879A7C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628650"/>
          <a:ext cx="6012382" cy="82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219075</xdr:colOff>
      <xdr:row>59</xdr:row>
      <xdr:rowOff>114300</xdr:rowOff>
    </xdr:from>
    <xdr:to>
      <xdr:col>9</xdr:col>
      <xdr:colOff>576642</xdr:colOff>
      <xdr:row>110</xdr:row>
      <xdr:rowOff>136125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4E4BDD91-1202-4968-9F16-36666B1A7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9667875"/>
          <a:ext cx="5843967" cy="82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118</xdr:row>
      <xdr:rowOff>104775</xdr:rowOff>
    </xdr:from>
    <xdr:to>
      <xdr:col>10</xdr:col>
      <xdr:colOff>513650</xdr:colOff>
      <xdr:row>169</xdr:row>
      <xdr:rowOff>126600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76FAC48B-3960-45EF-A04F-E680A5EF9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11925"/>
          <a:ext cx="6609650" cy="82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179</xdr:row>
      <xdr:rowOff>47625</xdr:rowOff>
    </xdr:from>
    <xdr:to>
      <xdr:col>10</xdr:col>
      <xdr:colOff>433395</xdr:colOff>
      <xdr:row>221</xdr:row>
      <xdr:rowOff>158775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598A7621-388A-4505-ACA2-53F3922C6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2200"/>
          <a:ext cx="6529395" cy="691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15</xdr:col>
      <xdr:colOff>426808</xdr:colOff>
      <xdr:row>87</xdr:row>
      <xdr:rowOff>169650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0C6397AD-01DE-4521-BC4E-B64046BA1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1050"/>
          <a:ext cx="9570808" cy="144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</xdr:colOff>
      <xdr:row>99</xdr:row>
      <xdr:rowOff>0</xdr:rowOff>
    </xdr:from>
    <xdr:to>
      <xdr:col>15</xdr:col>
      <xdr:colOff>111657</xdr:colOff>
      <xdr:row>169</xdr:row>
      <xdr:rowOff>130500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43F15D17-3628-4906-8271-BA2D576CB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" y="17068800"/>
          <a:ext cx="9255626" cy="121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196</xdr:row>
      <xdr:rowOff>0</xdr:rowOff>
    </xdr:from>
    <xdr:to>
      <xdr:col>15</xdr:col>
      <xdr:colOff>150952</xdr:colOff>
      <xdr:row>277</xdr:row>
      <xdr:rowOff>152550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FBBFD38C-509A-4761-9C75-EB9222C2D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99450"/>
          <a:ext cx="9294952" cy="140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292</xdr:row>
      <xdr:rowOff>0</xdr:rowOff>
    </xdr:from>
    <xdr:to>
      <xdr:col>14</xdr:col>
      <xdr:colOff>541749</xdr:colOff>
      <xdr:row>373</xdr:row>
      <xdr:rowOff>8550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8132916C-00AF-4C3A-A802-7660EF945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158650"/>
          <a:ext cx="9076149" cy="1389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389</xdr:row>
      <xdr:rowOff>0</xdr:rowOff>
    </xdr:from>
    <xdr:to>
      <xdr:col>14</xdr:col>
      <xdr:colOff>280482</xdr:colOff>
      <xdr:row>466</xdr:row>
      <xdr:rowOff>118350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CC4D2941-6BF6-463E-9497-A1885E19E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789300"/>
          <a:ext cx="8814882" cy="133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486</xdr:row>
      <xdr:rowOff>0</xdr:rowOff>
    </xdr:from>
    <xdr:to>
      <xdr:col>14</xdr:col>
      <xdr:colOff>554698</xdr:colOff>
      <xdr:row>565</xdr:row>
      <xdr:rowOff>135450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F4F568D5-3249-4D51-978C-2441D27CD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419950"/>
          <a:ext cx="9089098" cy="136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2</xdr:row>
      <xdr:rowOff>114300</xdr:rowOff>
    </xdr:from>
    <xdr:to>
      <xdr:col>14</xdr:col>
      <xdr:colOff>573816</xdr:colOff>
      <xdr:row>80</xdr:row>
      <xdr:rowOff>84150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DDEACD11-73A3-4C68-BDE5-0C30618F5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533400"/>
          <a:ext cx="8746266" cy="126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314326</xdr:colOff>
      <xdr:row>99</xdr:row>
      <xdr:rowOff>47625</xdr:rowOff>
    </xdr:from>
    <xdr:to>
      <xdr:col>15</xdr:col>
      <xdr:colOff>111037</xdr:colOff>
      <xdr:row>165</xdr:row>
      <xdr:rowOff>160575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76906039-F9E6-4A19-9FFF-955CD8787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6" y="16173450"/>
          <a:ext cx="8940711" cy="108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495300</xdr:colOff>
      <xdr:row>197</xdr:row>
      <xdr:rowOff>47625</xdr:rowOff>
    </xdr:from>
    <xdr:to>
      <xdr:col>15</xdr:col>
      <xdr:colOff>1984</xdr:colOff>
      <xdr:row>275</xdr:row>
      <xdr:rowOff>17475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144DBE72-DBC5-49FB-A79B-51D3F587F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2042100"/>
          <a:ext cx="8650684" cy="126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219076</xdr:colOff>
      <xdr:row>293</xdr:row>
      <xdr:rowOff>28575</xdr:rowOff>
    </xdr:from>
    <xdr:to>
      <xdr:col>14</xdr:col>
      <xdr:colOff>287085</xdr:colOff>
      <xdr:row>370</xdr:row>
      <xdr:rowOff>160350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482A091C-35A0-4D9E-9A0E-F0C5CA633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9076" y="47567850"/>
          <a:ext cx="8602409" cy="126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391</xdr:row>
      <xdr:rowOff>76200</xdr:rowOff>
    </xdr:from>
    <xdr:to>
      <xdr:col>15</xdr:col>
      <xdr:colOff>162071</xdr:colOff>
      <xdr:row>469</xdr:row>
      <xdr:rowOff>46050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5AD2C134-3B36-494E-953B-D58D79817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84125"/>
          <a:ext cx="9306071" cy="126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</xdr:colOff>
      <xdr:row>487</xdr:row>
      <xdr:rowOff>0</xdr:rowOff>
    </xdr:from>
    <xdr:to>
      <xdr:col>15</xdr:col>
      <xdr:colOff>377310</xdr:colOff>
      <xdr:row>564</xdr:row>
      <xdr:rowOff>131775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F689C27A-238A-41CE-A570-E81E45DC75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09601" y="78952725"/>
          <a:ext cx="8911709" cy="1260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4</xdr:row>
      <xdr:rowOff>38101</xdr:rowOff>
    </xdr:from>
    <xdr:to>
      <xdr:col>8</xdr:col>
      <xdr:colOff>466725</xdr:colOff>
      <xdr:row>49</xdr:row>
      <xdr:rowOff>85726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7BD046AF-DA86-475B-ACE4-8D3EB7E6312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16" r="6877" b="16428"/>
        <a:stretch/>
      </xdr:blipFill>
      <xdr:spPr bwMode="auto">
        <a:xfrm>
          <a:off x="19050" y="714376"/>
          <a:ext cx="5324475" cy="733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47624</xdr:colOff>
      <xdr:row>60</xdr:row>
      <xdr:rowOff>111</xdr:rowOff>
    </xdr:from>
    <xdr:to>
      <xdr:col>8</xdr:col>
      <xdr:colOff>535499</xdr:colOff>
      <xdr:row>106</xdr:row>
      <xdr:rowOff>85725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29447E62-B52E-4992-9C4C-28B4238C345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94" r="8215" b="15802"/>
        <a:stretch/>
      </xdr:blipFill>
      <xdr:spPr bwMode="auto">
        <a:xfrm>
          <a:off x="47624" y="9744186"/>
          <a:ext cx="5364675" cy="75341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118</xdr:row>
      <xdr:rowOff>57150</xdr:rowOff>
    </xdr:from>
    <xdr:to>
      <xdr:col>8</xdr:col>
      <xdr:colOff>570309</xdr:colOff>
      <xdr:row>167</xdr:row>
      <xdr:rowOff>0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A30D1F86-2734-4BEA-BDA4-A5DF7F2D841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46" r="20597" b="25401"/>
        <a:stretch/>
      </xdr:blipFill>
      <xdr:spPr bwMode="auto">
        <a:xfrm>
          <a:off x="0" y="19192875"/>
          <a:ext cx="5447109" cy="787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176</xdr:row>
      <xdr:rowOff>19052</xdr:rowOff>
    </xdr:from>
    <xdr:to>
      <xdr:col>8</xdr:col>
      <xdr:colOff>512243</xdr:colOff>
      <xdr:row>223</xdr:row>
      <xdr:rowOff>47625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2430A46E-B588-4C7C-95C6-CBF6FEF8F63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79" r="8889" b="15876"/>
        <a:stretch/>
      </xdr:blipFill>
      <xdr:spPr bwMode="auto">
        <a:xfrm>
          <a:off x="0" y="28546427"/>
          <a:ext cx="5389043" cy="76390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234</xdr:row>
      <xdr:rowOff>24475</xdr:rowOff>
    </xdr:from>
    <xdr:to>
      <xdr:col>8</xdr:col>
      <xdr:colOff>564367</xdr:colOff>
      <xdr:row>285</xdr:row>
      <xdr:rowOff>114300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F9761F86-064D-4594-A09E-D887E2CA30C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11" r="23661" b="22513"/>
        <a:stretch/>
      </xdr:blipFill>
      <xdr:spPr bwMode="auto">
        <a:xfrm>
          <a:off x="0" y="37943500"/>
          <a:ext cx="5441167" cy="83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142874</xdr:rowOff>
    </xdr:from>
    <xdr:to>
      <xdr:col>9</xdr:col>
      <xdr:colOff>802</xdr:colOff>
      <xdr:row>52</xdr:row>
      <xdr:rowOff>28574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465FEE4D-B319-4E26-A669-AFFEEBCD49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7190" t="17317" r="42911" b="6933"/>
        <a:stretch/>
      </xdr:blipFill>
      <xdr:spPr>
        <a:xfrm>
          <a:off x="0" y="657224"/>
          <a:ext cx="5487202" cy="78200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59</xdr:row>
      <xdr:rowOff>142876</xdr:rowOff>
    </xdr:from>
    <xdr:to>
      <xdr:col>8</xdr:col>
      <xdr:colOff>561975</xdr:colOff>
      <xdr:row>107</xdr:row>
      <xdr:rowOff>9526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F44266E5-BB9C-4DA9-9022-4D66E97B66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7608" t="19077" r="42684" b="5822"/>
        <a:stretch/>
      </xdr:blipFill>
      <xdr:spPr>
        <a:xfrm>
          <a:off x="66675" y="9725026"/>
          <a:ext cx="5372100" cy="76390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118</xdr:row>
      <xdr:rowOff>9525</xdr:rowOff>
    </xdr:from>
    <xdr:to>
      <xdr:col>8</xdr:col>
      <xdr:colOff>523875</xdr:colOff>
      <xdr:row>164</xdr:row>
      <xdr:rowOff>133350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6D2627BD-1A51-4178-B30A-1BCAE27997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504" t="21299" r="42516" b="3969"/>
        <a:stretch/>
      </xdr:blipFill>
      <xdr:spPr>
        <a:xfrm>
          <a:off x="0" y="19145250"/>
          <a:ext cx="5400675" cy="75723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176</xdr:row>
      <xdr:rowOff>58125</xdr:rowOff>
    </xdr:from>
    <xdr:to>
      <xdr:col>8</xdr:col>
      <xdr:colOff>595642</xdr:colOff>
      <xdr:row>223</xdr:row>
      <xdr:rowOff>133350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A6EF4C91-1520-4C8E-9117-ED8501D0D6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27399" t="17502" r="42076" b="6283"/>
        <a:stretch/>
      </xdr:blipFill>
      <xdr:spPr>
        <a:xfrm>
          <a:off x="0" y="28585500"/>
          <a:ext cx="5472442" cy="76857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234</xdr:row>
      <xdr:rowOff>19050</xdr:rowOff>
    </xdr:from>
    <xdr:to>
      <xdr:col>8</xdr:col>
      <xdr:colOff>604454</xdr:colOff>
      <xdr:row>280</xdr:row>
      <xdr:rowOff>104775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B58E2C50-C5D8-422B-A3E7-7751D90363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27868" t="19077" r="41295" b="5173"/>
        <a:stretch/>
      </xdr:blipFill>
      <xdr:spPr>
        <a:xfrm>
          <a:off x="28575" y="37938075"/>
          <a:ext cx="5452679" cy="75342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291</xdr:row>
      <xdr:rowOff>133350</xdr:rowOff>
    </xdr:from>
    <xdr:to>
      <xdr:col>8</xdr:col>
      <xdr:colOff>557950</xdr:colOff>
      <xdr:row>339</xdr:row>
      <xdr:rowOff>9525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FB12E474-2F02-44BD-81B6-648B73DCA8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29483" t="20929" r="41711" b="6748"/>
        <a:stretch/>
      </xdr:blipFill>
      <xdr:spPr>
        <a:xfrm>
          <a:off x="19050" y="47282100"/>
          <a:ext cx="5415700" cy="7648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947EC-EEC8-4AFC-A2F2-B7080B52D1AC}">
  <sheetPr>
    <pageSetUpPr fitToPage="1"/>
  </sheetPr>
  <dimension ref="B2:L67"/>
  <sheetViews>
    <sheetView topLeftCell="A30" zoomScaleNormal="100" workbookViewId="0">
      <selection activeCell="B2" sqref="B2:G57"/>
    </sheetView>
  </sheetViews>
  <sheetFormatPr defaultRowHeight="15" x14ac:dyDescent="0.25"/>
  <cols>
    <col min="1" max="1" width="6" style="777" customWidth="1"/>
    <col min="2" max="2" width="40.42578125" style="777" customWidth="1"/>
    <col min="3" max="5" width="13.7109375" style="791" customWidth="1"/>
    <col min="6" max="6" width="13.5703125" style="791" customWidth="1"/>
    <col min="7" max="7" width="15.5703125" style="791" customWidth="1"/>
    <col min="8" max="8" width="9.140625" style="778"/>
    <col min="9" max="16384" width="9.140625" style="777"/>
  </cols>
  <sheetData>
    <row r="2" spans="2:7" x14ac:dyDescent="0.25">
      <c r="B2" s="823"/>
      <c r="C2" s="823"/>
      <c r="D2" s="823"/>
      <c r="E2" s="64" t="s">
        <v>136</v>
      </c>
      <c r="F2" s="823"/>
      <c r="G2" s="823"/>
    </row>
    <row r="3" spans="2:7" x14ac:dyDescent="0.25">
      <c r="B3" s="823"/>
      <c r="C3" s="823"/>
      <c r="D3" s="823"/>
      <c r="E3" s="64"/>
      <c r="F3" s="823"/>
      <c r="G3" s="823"/>
    </row>
    <row r="4" spans="2:7" x14ac:dyDescent="0.25">
      <c r="B4" s="833" t="s">
        <v>172</v>
      </c>
      <c r="C4" s="834"/>
      <c r="D4" s="834"/>
      <c r="E4" s="834"/>
      <c r="F4" s="834"/>
      <c r="G4" s="834"/>
    </row>
    <row r="5" spans="2:7" x14ac:dyDescent="0.25">
      <c r="B5" s="833" t="s">
        <v>669</v>
      </c>
      <c r="C5" s="834"/>
      <c r="D5" s="834"/>
      <c r="E5" s="834"/>
      <c r="F5" s="834"/>
      <c r="G5" s="835"/>
    </row>
    <row r="6" spans="2:7" ht="15.75" thickBot="1" x14ac:dyDescent="0.3">
      <c r="B6" s="822"/>
      <c r="C6" s="821"/>
      <c r="D6" s="821"/>
      <c r="E6" s="821"/>
      <c r="F6" s="821"/>
      <c r="G6" s="826" t="s">
        <v>21</v>
      </c>
    </row>
    <row r="7" spans="2:7" ht="42" customHeight="1" thickBot="1" x14ac:dyDescent="0.3">
      <c r="B7" s="782"/>
      <c r="C7" s="824" t="s">
        <v>657</v>
      </c>
      <c r="D7" s="825" t="s">
        <v>658</v>
      </c>
      <c r="E7" s="824" t="s">
        <v>659</v>
      </c>
      <c r="F7" s="824" t="s">
        <v>94</v>
      </c>
      <c r="G7" s="824" t="s">
        <v>95</v>
      </c>
    </row>
    <row r="8" spans="2:7" ht="15.75" customHeight="1" thickBot="1" x14ac:dyDescent="0.3">
      <c r="B8" s="65" t="s">
        <v>195</v>
      </c>
      <c r="C8" s="792">
        <v>803865</v>
      </c>
      <c r="D8" s="793">
        <f>D9+D10+D11+D12+D13</f>
        <v>928557.4</v>
      </c>
      <c r="E8" s="792">
        <f>E9+E10+E11+E12+E13</f>
        <v>921356</v>
      </c>
      <c r="F8" s="794">
        <f t="shared" ref="F8:F43" si="0">E8/C8*100</f>
        <v>114.61576259695347</v>
      </c>
      <c r="G8" s="794">
        <f t="shared" ref="G8:G45" si="1">E8/D8*100</f>
        <v>99.224452898657631</v>
      </c>
    </row>
    <row r="9" spans="2:7" x14ac:dyDescent="0.25">
      <c r="B9" s="781" t="s">
        <v>77</v>
      </c>
      <c r="C9" s="795">
        <v>56610</v>
      </c>
      <c r="D9" s="796">
        <v>42356</v>
      </c>
      <c r="E9" s="795">
        <v>36674</v>
      </c>
      <c r="F9" s="797">
        <f t="shared" si="0"/>
        <v>64.783607136548312</v>
      </c>
      <c r="G9" s="797">
        <f t="shared" si="1"/>
        <v>86.585135517990366</v>
      </c>
    </row>
    <row r="10" spans="2:7" x14ac:dyDescent="0.25">
      <c r="B10" s="780" t="s">
        <v>78</v>
      </c>
      <c r="C10" s="798">
        <v>23165</v>
      </c>
      <c r="D10" s="799">
        <v>18497</v>
      </c>
      <c r="E10" s="798">
        <v>16169</v>
      </c>
      <c r="F10" s="800">
        <f t="shared" si="0"/>
        <v>69.799266134254268</v>
      </c>
      <c r="G10" s="800">
        <f t="shared" si="1"/>
        <v>87.41417527166567</v>
      </c>
    </row>
    <row r="11" spans="2:7" x14ac:dyDescent="0.25">
      <c r="B11" s="780" t="s">
        <v>79</v>
      </c>
      <c r="C11" s="798">
        <v>13787</v>
      </c>
      <c r="D11" s="799">
        <v>9397.2000000000007</v>
      </c>
      <c r="E11" s="798">
        <v>9195</v>
      </c>
      <c r="F11" s="800">
        <f t="shared" si="0"/>
        <v>66.693261768332491</v>
      </c>
      <c r="G11" s="800">
        <f t="shared" si="1"/>
        <v>97.848295236879068</v>
      </c>
    </row>
    <row r="12" spans="2:7" x14ac:dyDescent="0.25">
      <c r="B12" s="784" t="s">
        <v>80</v>
      </c>
      <c r="C12" s="801">
        <v>6884</v>
      </c>
      <c r="D12" s="802">
        <v>8595.4</v>
      </c>
      <c r="E12" s="801">
        <v>9816</v>
      </c>
      <c r="F12" s="802">
        <f t="shared" si="0"/>
        <v>142.59151656013947</v>
      </c>
      <c r="G12" s="802">
        <f t="shared" si="1"/>
        <v>114.20061893570981</v>
      </c>
    </row>
    <row r="13" spans="2:7" ht="15.75" thickBot="1" x14ac:dyDescent="0.3">
      <c r="B13" s="783" t="s">
        <v>174</v>
      </c>
      <c r="C13" s="803">
        <v>703418</v>
      </c>
      <c r="D13" s="804">
        <v>849711.8</v>
      </c>
      <c r="E13" s="803">
        <v>849502</v>
      </c>
      <c r="F13" s="804">
        <f t="shared" si="0"/>
        <v>120.76773696436543</v>
      </c>
      <c r="G13" s="804">
        <f t="shared" si="1"/>
        <v>99.975309275450797</v>
      </c>
    </row>
    <row r="14" spans="2:7" ht="15.75" customHeight="1" thickBot="1" x14ac:dyDescent="0.3">
      <c r="B14" s="66" t="s">
        <v>196</v>
      </c>
      <c r="C14" s="805">
        <f>C15+C25+C34+C35+C38+C41+C42+C43+C44+C45+C46+C47+C48+C49+C50+C51+C52</f>
        <v>915796</v>
      </c>
      <c r="D14" s="806">
        <f>D15+D25+D34+D35+D38+D41+D42+D43+D44+D45+D46+D47+D48+D49+D50+D51+D52</f>
        <v>1104618.5000000002</v>
      </c>
      <c r="E14" s="805">
        <f>E15+E25+E34+E35+E38+E41+E42+E43+E44+E45+E46+E47+E48+E49+E50+E51+E52</f>
        <v>1068019.1000000001</v>
      </c>
      <c r="F14" s="807">
        <f t="shared" si="0"/>
        <v>116.62194418844372</v>
      </c>
      <c r="G14" s="807">
        <f t="shared" si="1"/>
        <v>96.686693188643844</v>
      </c>
    </row>
    <row r="15" spans="2:7" ht="15.75" customHeight="1" thickBot="1" x14ac:dyDescent="0.3">
      <c r="B15" s="785" t="s">
        <v>197</v>
      </c>
      <c r="C15" s="808">
        <f>C16+C17+C18+C19+C20+C21+C22+C23+C24</f>
        <v>136991</v>
      </c>
      <c r="D15" s="809">
        <f>D16+D17+D18+D19+D20+D21+D22+D23+D24</f>
        <v>120400.1</v>
      </c>
      <c r="E15" s="808">
        <f>E16+E17+E18+E19+E20+E21+E22+E23+E24</f>
        <v>112282</v>
      </c>
      <c r="F15" s="809">
        <f t="shared" si="0"/>
        <v>81.963048667430698</v>
      </c>
      <c r="G15" s="809">
        <f t="shared" si="1"/>
        <v>93.257397626746155</v>
      </c>
    </row>
    <row r="16" spans="2:7" x14ac:dyDescent="0.25">
      <c r="B16" s="781" t="s">
        <v>37</v>
      </c>
      <c r="C16" s="795">
        <v>56680</v>
      </c>
      <c r="D16" s="796">
        <v>40924</v>
      </c>
      <c r="E16" s="795">
        <v>35005</v>
      </c>
      <c r="F16" s="797">
        <f t="shared" si="0"/>
        <v>61.758997882851098</v>
      </c>
      <c r="G16" s="797">
        <f t="shared" si="1"/>
        <v>85.536604437493892</v>
      </c>
    </row>
    <row r="17" spans="2:7" x14ac:dyDescent="0.25">
      <c r="B17" s="780" t="s">
        <v>81</v>
      </c>
      <c r="C17" s="798">
        <v>13712</v>
      </c>
      <c r="D17" s="799">
        <v>13742.3</v>
      </c>
      <c r="E17" s="798">
        <v>13565</v>
      </c>
      <c r="F17" s="800">
        <f t="shared" si="0"/>
        <v>98.927946324387392</v>
      </c>
      <c r="G17" s="800">
        <f t="shared" si="1"/>
        <v>98.709822955400483</v>
      </c>
    </row>
    <row r="18" spans="2:7" x14ac:dyDescent="0.25">
      <c r="B18" s="780" t="s">
        <v>82</v>
      </c>
      <c r="C18" s="798">
        <v>9036</v>
      </c>
      <c r="D18" s="799">
        <v>9445.7999999999993</v>
      </c>
      <c r="E18" s="798">
        <v>9088</v>
      </c>
      <c r="F18" s="800">
        <f t="shared" si="0"/>
        <v>100.57547587428066</v>
      </c>
      <c r="G18" s="800">
        <f t="shared" si="1"/>
        <v>96.212073090685806</v>
      </c>
    </row>
    <row r="19" spans="2:7" x14ac:dyDescent="0.25">
      <c r="B19" s="780" t="s">
        <v>83</v>
      </c>
      <c r="C19" s="798">
        <v>16721</v>
      </c>
      <c r="D19" s="799">
        <v>15847.6</v>
      </c>
      <c r="E19" s="798">
        <v>14891</v>
      </c>
      <c r="F19" s="800">
        <f t="shared" si="0"/>
        <v>89.055678488128692</v>
      </c>
      <c r="G19" s="800">
        <f t="shared" si="1"/>
        <v>93.963754764128311</v>
      </c>
    </row>
    <row r="20" spans="2:7" x14ac:dyDescent="0.25">
      <c r="B20" s="780" t="s">
        <v>38</v>
      </c>
      <c r="C20" s="798">
        <v>4869</v>
      </c>
      <c r="D20" s="799">
        <v>4686.2</v>
      </c>
      <c r="E20" s="798">
        <v>4515</v>
      </c>
      <c r="F20" s="800">
        <f t="shared" si="0"/>
        <v>92.729513247073328</v>
      </c>
      <c r="G20" s="800">
        <f t="shared" si="1"/>
        <v>96.346720157056893</v>
      </c>
    </row>
    <row r="21" spans="2:7" x14ac:dyDescent="0.25">
      <c r="B21" s="780" t="s">
        <v>41</v>
      </c>
      <c r="C21" s="798">
        <v>8408</v>
      </c>
      <c r="D21" s="799">
        <v>7814.4</v>
      </c>
      <c r="E21" s="798">
        <v>7087</v>
      </c>
      <c r="F21" s="800">
        <f t="shared" si="0"/>
        <v>84.288772597526162</v>
      </c>
      <c r="G21" s="800">
        <f t="shared" si="1"/>
        <v>90.691543816543813</v>
      </c>
    </row>
    <row r="22" spans="2:7" x14ac:dyDescent="0.25">
      <c r="B22" s="780" t="s">
        <v>84</v>
      </c>
      <c r="C22" s="798">
        <v>25292</v>
      </c>
      <c r="D22" s="799">
        <v>24869.5</v>
      </c>
      <c r="E22" s="798">
        <v>24636</v>
      </c>
      <c r="F22" s="800">
        <f t="shared" si="0"/>
        <v>97.406294480468134</v>
      </c>
      <c r="G22" s="800">
        <f t="shared" si="1"/>
        <v>99.061098936448261</v>
      </c>
    </row>
    <row r="23" spans="2:7" x14ac:dyDescent="0.25">
      <c r="B23" s="780" t="s">
        <v>79</v>
      </c>
      <c r="C23" s="798">
        <v>2139</v>
      </c>
      <c r="D23" s="799">
        <v>2751</v>
      </c>
      <c r="E23" s="798">
        <v>2963</v>
      </c>
      <c r="F23" s="800">
        <f t="shared" si="0"/>
        <v>138.52267414679758</v>
      </c>
      <c r="G23" s="800">
        <f t="shared" si="1"/>
        <v>107.70628862231915</v>
      </c>
    </row>
    <row r="24" spans="2:7" ht="15.75" thickBot="1" x14ac:dyDescent="0.3">
      <c r="B24" s="779" t="s">
        <v>85</v>
      </c>
      <c r="C24" s="810">
        <v>134</v>
      </c>
      <c r="D24" s="811">
        <v>319.3</v>
      </c>
      <c r="E24" s="810">
        <v>532</v>
      </c>
      <c r="F24" s="812">
        <f t="shared" si="0"/>
        <v>397.0149253731343</v>
      </c>
      <c r="G24" s="812">
        <f t="shared" si="1"/>
        <v>166.61446915126839</v>
      </c>
    </row>
    <row r="25" spans="2:7" ht="15.75" customHeight="1" thickBot="1" x14ac:dyDescent="0.3">
      <c r="B25" s="786" t="s">
        <v>198</v>
      </c>
      <c r="C25" s="813">
        <f>C26+C27+C28+C29+C30+C31+C32+C33</f>
        <v>46120</v>
      </c>
      <c r="D25" s="814">
        <f>D26+D27+D28+D29+D30+D31+D32+D33</f>
        <v>45195.7</v>
      </c>
      <c r="E25" s="813">
        <f>E26+E27+E28+E29+E30+E31+E32+E33</f>
        <v>43495</v>
      </c>
      <c r="F25" s="815">
        <f t="shared" si="0"/>
        <v>94.30832610581092</v>
      </c>
      <c r="G25" s="815">
        <f t="shared" si="1"/>
        <v>96.237031399004778</v>
      </c>
    </row>
    <row r="26" spans="2:7" x14ac:dyDescent="0.25">
      <c r="B26" s="781" t="s">
        <v>86</v>
      </c>
      <c r="C26" s="795">
        <v>2291</v>
      </c>
      <c r="D26" s="796">
        <v>2319.9</v>
      </c>
      <c r="E26" s="795">
        <v>2156</v>
      </c>
      <c r="F26" s="797">
        <f t="shared" si="0"/>
        <v>94.107376691401129</v>
      </c>
      <c r="G26" s="797">
        <f t="shared" si="1"/>
        <v>92.935040303461349</v>
      </c>
    </row>
    <row r="27" spans="2:7" x14ac:dyDescent="0.25">
      <c r="B27" s="780" t="s">
        <v>87</v>
      </c>
      <c r="C27" s="798">
        <v>10627</v>
      </c>
      <c r="D27" s="799">
        <v>12068.9</v>
      </c>
      <c r="E27" s="798">
        <v>12393</v>
      </c>
      <c r="F27" s="800">
        <f t="shared" si="0"/>
        <v>116.61804836736613</v>
      </c>
      <c r="G27" s="800">
        <f t="shared" si="1"/>
        <v>102.68541457796485</v>
      </c>
    </row>
    <row r="28" spans="2:7" x14ac:dyDescent="0.25">
      <c r="B28" s="780" t="s">
        <v>88</v>
      </c>
      <c r="C28" s="798">
        <v>3744</v>
      </c>
      <c r="D28" s="799">
        <v>4242.1000000000004</v>
      </c>
      <c r="E28" s="798">
        <v>3913</v>
      </c>
      <c r="F28" s="800">
        <f t="shared" si="0"/>
        <v>104.51388888888889</v>
      </c>
      <c r="G28" s="800">
        <f t="shared" si="1"/>
        <v>92.24204992810165</v>
      </c>
    </row>
    <row r="29" spans="2:7" x14ac:dyDescent="0.25">
      <c r="B29" s="780" t="s">
        <v>89</v>
      </c>
      <c r="C29" s="798">
        <v>6682</v>
      </c>
      <c r="D29" s="799">
        <v>6833.1</v>
      </c>
      <c r="E29" s="798">
        <v>6459</v>
      </c>
      <c r="F29" s="800">
        <f t="shared" si="0"/>
        <v>96.662675845555228</v>
      </c>
      <c r="G29" s="800">
        <f t="shared" si="1"/>
        <v>94.525178908548085</v>
      </c>
    </row>
    <row r="30" spans="2:7" x14ac:dyDescent="0.25">
      <c r="B30" s="780" t="s">
        <v>90</v>
      </c>
      <c r="C30" s="798">
        <v>423</v>
      </c>
      <c r="D30" s="799">
        <v>261.3</v>
      </c>
      <c r="E30" s="798">
        <v>197</v>
      </c>
      <c r="F30" s="800">
        <f t="shared" si="0"/>
        <v>46.572104018912533</v>
      </c>
      <c r="G30" s="800">
        <f t="shared" si="1"/>
        <v>75.392269422120165</v>
      </c>
    </row>
    <row r="31" spans="2:7" x14ac:dyDescent="0.25">
      <c r="B31" s="780" t="s">
        <v>91</v>
      </c>
      <c r="C31" s="798">
        <v>243</v>
      </c>
      <c r="D31" s="799">
        <v>194.3</v>
      </c>
      <c r="E31" s="798">
        <v>107</v>
      </c>
      <c r="F31" s="800">
        <f t="shared" si="0"/>
        <v>44.032921810699591</v>
      </c>
      <c r="G31" s="800">
        <f t="shared" si="1"/>
        <v>55.069480185280497</v>
      </c>
    </row>
    <row r="32" spans="2:7" x14ac:dyDescent="0.25">
      <c r="B32" s="780" t="s">
        <v>79</v>
      </c>
      <c r="C32" s="798">
        <v>11781</v>
      </c>
      <c r="D32" s="799">
        <v>6576.2</v>
      </c>
      <c r="E32" s="798">
        <v>6244</v>
      </c>
      <c r="F32" s="800">
        <f t="shared" si="0"/>
        <v>53.000594177064762</v>
      </c>
      <c r="G32" s="800">
        <f t="shared" si="1"/>
        <v>94.948450472917486</v>
      </c>
    </row>
    <row r="33" spans="2:12" ht="15.75" thickBot="1" x14ac:dyDescent="0.3">
      <c r="B33" s="779" t="s">
        <v>85</v>
      </c>
      <c r="C33" s="810">
        <v>10329</v>
      </c>
      <c r="D33" s="811">
        <v>12699.9</v>
      </c>
      <c r="E33" s="810">
        <v>12026</v>
      </c>
      <c r="F33" s="812">
        <f t="shared" si="0"/>
        <v>116.42947042308064</v>
      </c>
      <c r="G33" s="812">
        <f t="shared" si="1"/>
        <v>94.693659005189019</v>
      </c>
    </row>
    <row r="34" spans="2:12" ht="15.75" customHeight="1" thickBot="1" x14ac:dyDescent="0.3">
      <c r="B34" s="785" t="s">
        <v>199</v>
      </c>
      <c r="C34" s="808">
        <f>C13</f>
        <v>703418</v>
      </c>
      <c r="D34" s="809">
        <f>D13</f>
        <v>849711.8</v>
      </c>
      <c r="E34" s="808">
        <f>E13</f>
        <v>849502</v>
      </c>
      <c r="F34" s="816">
        <f t="shared" si="0"/>
        <v>120.76773696436543</v>
      </c>
      <c r="G34" s="816">
        <f t="shared" si="1"/>
        <v>99.975309275450797</v>
      </c>
    </row>
    <row r="35" spans="2:12" s="778" customFormat="1" ht="15.75" customHeight="1" thickBot="1" x14ac:dyDescent="0.3">
      <c r="B35" s="787" t="s">
        <v>662</v>
      </c>
      <c r="C35" s="817">
        <f>C36+C37</f>
        <v>2373</v>
      </c>
      <c r="D35" s="818">
        <f>D36+D37</f>
        <v>1466.1000000000001</v>
      </c>
      <c r="E35" s="817">
        <f>E36+E37</f>
        <v>1223</v>
      </c>
      <c r="F35" s="815">
        <f t="shared" si="0"/>
        <v>51.538137378845342</v>
      </c>
      <c r="G35" s="815">
        <f t="shared" si="1"/>
        <v>83.418593547506987</v>
      </c>
      <c r="I35" s="777"/>
      <c r="J35" s="777"/>
      <c r="K35" s="777"/>
      <c r="L35" s="777"/>
    </row>
    <row r="36" spans="2:12" s="778" customFormat="1" x14ac:dyDescent="0.25">
      <c r="B36" s="827" t="s">
        <v>39</v>
      </c>
      <c r="C36" s="795">
        <v>1812</v>
      </c>
      <c r="D36" s="796">
        <v>1060.4000000000001</v>
      </c>
      <c r="E36" s="795">
        <v>829</v>
      </c>
      <c r="F36" s="797">
        <f t="shared" si="0"/>
        <v>45.750551876379689</v>
      </c>
      <c r="G36" s="797">
        <f t="shared" si="1"/>
        <v>78.178046020369663</v>
      </c>
      <c r="I36" s="777"/>
      <c r="J36" s="777"/>
      <c r="K36" s="777"/>
      <c r="L36" s="777"/>
    </row>
    <row r="37" spans="2:12" s="778" customFormat="1" ht="15.75" thickBot="1" x14ac:dyDescent="0.3">
      <c r="B37" s="779" t="s">
        <v>92</v>
      </c>
      <c r="C37" s="810">
        <v>561</v>
      </c>
      <c r="D37" s="811">
        <v>405.7</v>
      </c>
      <c r="E37" s="810">
        <v>394</v>
      </c>
      <c r="F37" s="812">
        <f t="shared" si="0"/>
        <v>70.231729055258469</v>
      </c>
      <c r="G37" s="812">
        <f t="shared" si="1"/>
        <v>97.116095637170332</v>
      </c>
      <c r="I37" s="777"/>
      <c r="J37" s="777"/>
      <c r="K37" s="777"/>
      <c r="L37" s="777"/>
    </row>
    <row r="38" spans="2:12" s="778" customFormat="1" ht="15.75" customHeight="1" thickBot="1" x14ac:dyDescent="0.3">
      <c r="B38" s="785" t="s">
        <v>175</v>
      </c>
      <c r="C38" s="808">
        <f>C39+C40</f>
        <v>5705</v>
      </c>
      <c r="D38" s="809">
        <f>D39+D40</f>
        <v>5624.7000000000007</v>
      </c>
      <c r="E38" s="808">
        <f>E39+E40</f>
        <v>5471.0999999999995</v>
      </c>
      <c r="F38" s="809">
        <f t="shared" si="0"/>
        <v>95.900087642418924</v>
      </c>
      <c r="G38" s="809">
        <f t="shared" si="1"/>
        <v>97.269187690010114</v>
      </c>
      <c r="I38" s="777"/>
      <c r="J38" s="777"/>
      <c r="K38" s="777"/>
      <c r="L38" s="777"/>
    </row>
    <row r="39" spans="2:12" s="778" customFormat="1" x14ac:dyDescent="0.25">
      <c r="B39" s="781" t="s">
        <v>39</v>
      </c>
      <c r="C39" s="795">
        <v>4247</v>
      </c>
      <c r="D39" s="796">
        <v>4209.8</v>
      </c>
      <c r="E39" s="795">
        <v>4143.8999999999996</v>
      </c>
      <c r="F39" s="797">
        <f t="shared" si="0"/>
        <v>97.57240404991758</v>
      </c>
      <c r="G39" s="797">
        <f t="shared" si="1"/>
        <v>98.434604969357196</v>
      </c>
      <c r="I39" s="777"/>
      <c r="J39" s="777"/>
      <c r="K39" s="777"/>
      <c r="L39" s="777"/>
    </row>
    <row r="40" spans="2:12" s="778" customFormat="1" ht="15.75" thickBot="1" x14ac:dyDescent="0.3">
      <c r="B40" s="779" t="s">
        <v>92</v>
      </c>
      <c r="C40" s="810">
        <v>1458</v>
      </c>
      <c r="D40" s="811">
        <v>1414.9</v>
      </c>
      <c r="E40" s="810">
        <v>1327.2</v>
      </c>
      <c r="F40" s="812">
        <f t="shared" si="0"/>
        <v>91.028806584362144</v>
      </c>
      <c r="G40" s="812">
        <f t="shared" si="1"/>
        <v>93.801682097674743</v>
      </c>
      <c r="I40" s="777"/>
      <c r="J40" s="777"/>
      <c r="K40" s="777"/>
      <c r="L40" s="777"/>
    </row>
    <row r="41" spans="2:12" s="778" customFormat="1" ht="15.75" customHeight="1" thickBot="1" x14ac:dyDescent="0.3">
      <c r="B41" s="785" t="s">
        <v>663</v>
      </c>
      <c r="C41" s="808">
        <v>50</v>
      </c>
      <c r="D41" s="809">
        <v>255</v>
      </c>
      <c r="E41" s="808">
        <v>374</v>
      </c>
      <c r="F41" s="809">
        <f t="shared" si="0"/>
        <v>748</v>
      </c>
      <c r="G41" s="809">
        <f t="shared" si="1"/>
        <v>146.66666666666666</v>
      </c>
      <c r="I41" s="777"/>
      <c r="J41" s="777"/>
      <c r="K41" s="777"/>
      <c r="L41" s="777"/>
    </row>
    <row r="42" spans="2:12" s="778" customFormat="1" ht="15.75" customHeight="1" thickBot="1" x14ac:dyDescent="0.3">
      <c r="B42" s="785" t="s">
        <v>19</v>
      </c>
      <c r="C42" s="808">
        <v>705</v>
      </c>
      <c r="D42" s="809">
        <v>616.29999999999995</v>
      </c>
      <c r="E42" s="808">
        <v>737</v>
      </c>
      <c r="F42" s="809">
        <f t="shared" si="0"/>
        <v>104.53900709219859</v>
      </c>
      <c r="G42" s="809">
        <f t="shared" si="1"/>
        <v>119.58461788090217</v>
      </c>
      <c r="I42" s="777"/>
      <c r="J42" s="777"/>
      <c r="K42" s="777"/>
      <c r="L42" s="777"/>
    </row>
    <row r="43" spans="2:12" s="778" customFormat="1" ht="15.75" customHeight="1" thickBot="1" x14ac:dyDescent="0.3">
      <c r="B43" s="785" t="s">
        <v>93</v>
      </c>
      <c r="C43" s="808">
        <v>20434</v>
      </c>
      <c r="D43" s="809">
        <v>20445.3</v>
      </c>
      <c r="E43" s="808">
        <v>20439</v>
      </c>
      <c r="F43" s="809">
        <f t="shared" si="0"/>
        <v>100.02446902221787</v>
      </c>
      <c r="G43" s="809">
        <f t="shared" si="1"/>
        <v>99.969186072104606</v>
      </c>
      <c r="I43" s="777"/>
      <c r="J43" s="777"/>
      <c r="K43" s="777"/>
      <c r="L43" s="777"/>
    </row>
    <row r="44" spans="2:12" s="778" customFormat="1" ht="15.75" customHeight="1" thickBot="1" x14ac:dyDescent="0.3">
      <c r="B44" s="785" t="s">
        <v>664</v>
      </c>
      <c r="C44" s="808">
        <v>0</v>
      </c>
      <c r="D44" s="809">
        <v>509</v>
      </c>
      <c r="E44" s="808">
        <v>510</v>
      </c>
      <c r="F44" s="788" t="s">
        <v>192</v>
      </c>
      <c r="G44" s="809">
        <f t="shared" si="1"/>
        <v>100.19646365422396</v>
      </c>
      <c r="I44" s="777"/>
      <c r="J44" s="777"/>
      <c r="K44" s="777"/>
      <c r="L44" s="777"/>
    </row>
    <row r="45" spans="2:12" s="778" customFormat="1" ht="15.75" customHeight="1" thickBot="1" x14ac:dyDescent="0.3">
      <c r="B45" s="785" t="s">
        <v>665</v>
      </c>
      <c r="C45" s="808">
        <v>0</v>
      </c>
      <c r="D45" s="809">
        <v>2659.8</v>
      </c>
      <c r="E45" s="808">
        <v>1904</v>
      </c>
      <c r="F45" s="788" t="s">
        <v>192</v>
      </c>
      <c r="G45" s="809">
        <f t="shared" si="1"/>
        <v>71.584329648845767</v>
      </c>
      <c r="I45" s="777"/>
      <c r="J45" s="777"/>
      <c r="K45" s="777"/>
      <c r="L45" s="777"/>
    </row>
    <row r="46" spans="2:12" s="778" customFormat="1" ht="15.75" customHeight="1" thickBot="1" x14ac:dyDescent="0.3">
      <c r="B46" s="785" t="s">
        <v>176</v>
      </c>
      <c r="C46" s="808">
        <v>0</v>
      </c>
      <c r="D46" s="809">
        <v>0</v>
      </c>
      <c r="E46" s="808">
        <v>0</v>
      </c>
      <c r="F46" s="788" t="s">
        <v>192</v>
      </c>
      <c r="G46" s="788" t="s">
        <v>192</v>
      </c>
      <c r="I46" s="777"/>
      <c r="J46" s="777"/>
      <c r="K46" s="777"/>
      <c r="L46" s="777"/>
    </row>
    <row r="47" spans="2:12" s="778" customFormat="1" ht="15.75" customHeight="1" thickBot="1" x14ac:dyDescent="0.3">
      <c r="B47" s="785" t="s">
        <v>137</v>
      </c>
      <c r="C47" s="808">
        <v>0</v>
      </c>
      <c r="D47" s="809">
        <v>28423</v>
      </c>
      <c r="E47" s="808">
        <v>28423</v>
      </c>
      <c r="F47" s="788" t="s">
        <v>192</v>
      </c>
      <c r="G47" s="809">
        <f t="shared" ref="G47:G56" si="2">E47/D47*100</f>
        <v>100</v>
      </c>
      <c r="I47" s="777"/>
      <c r="J47" s="777"/>
      <c r="K47" s="777"/>
      <c r="L47" s="777"/>
    </row>
    <row r="48" spans="2:12" s="778" customFormat="1" ht="15.75" customHeight="1" thickBot="1" x14ac:dyDescent="0.3">
      <c r="B48" s="785" t="s">
        <v>666</v>
      </c>
      <c r="C48" s="808">
        <v>0</v>
      </c>
      <c r="D48" s="809">
        <v>248.6</v>
      </c>
      <c r="E48" s="808">
        <v>9</v>
      </c>
      <c r="F48" s="788" t="s">
        <v>192</v>
      </c>
      <c r="G48" s="809">
        <f t="shared" si="2"/>
        <v>3.6202735317779569</v>
      </c>
      <c r="I48" s="777"/>
      <c r="J48" s="777"/>
      <c r="K48" s="777"/>
      <c r="L48" s="777"/>
    </row>
    <row r="49" spans="2:12" s="778" customFormat="1" ht="15.75" customHeight="1" thickBot="1" x14ac:dyDescent="0.3">
      <c r="B49" s="785" t="s">
        <v>667</v>
      </c>
      <c r="C49" s="808">
        <v>0</v>
      </c>
      <c r="D49" s="809">
        <v>3966.9</v>
      </c>
      <c r="E49" s="808">
        <v>2372</v>
      </c>
      <c r="F49" s="788" t="s">
        <v>192</v>
      </c>
      <c r="G49" s="809">
        <f t="shared" si="2"/>
        <v>59.794801986437776</v>
      </c>
      <c r="I49" s="777"/>
      <c r="J49" s="777"/>
      <c r="K49" s="777"/>
      <c r="L49" s="777"/>
    </row>
    <row r="50" spans="2:12" s="778" customFormat="1" ht="15.75" customHeight="1" thickBot="1" x14ac:dyDescent="0.3">
      <c r="B50" s="785" t="s">
        <v>668</v>
      </c>
      <c r="C50" s="808">
        <v>0</v>
      </c>
      <c r="D50" s="809">
        <v>579.1</v>
      </c>
      <c r="E50" s="808">
        <v>579</v>
      </c>
      <c r="F50" s="788" t="s">
        <v>192</v>
      </c>
      <c r="G50" s="809">
        <f t="shared" si="2"/>
        <v>99.982731825246063</v>
      </c>
      <c r="I50" s="777"/>
      <c r="J50" s="777"/>
      <c r="K50" s="777"/>
      <c r="L50" s="777"/>
    </row>
    <row r="51" spans="2:12" s="778" customFormat="1" ht="15.75" customHeight="1" thickBot="1" x14ac:dyDescent="0.3">
      <c r="B51" s="785" t="s">
        <v>200</v>
      </c>
      <c r="C51" s="808">
        <v>0</v>
      </c>
      <c r="D51" s="809">
        <v>13111.7</v>
      </c>
      <c r="E51" s="808">
        <v>381</v>
      </c>
      <c r="F51" s="788" t="s">
        <v>192</v>
      </c>
      <c r="G51" s="809">
        <f t="shared" si="2"/>
        <v>2.9058016885682254</v>
      </c>
      <c r="I51" s="777"/>
      <c r="J51" s="777"/>
      <c r="K51" s="777"/>
      <c r="L51" s="777"/>
    </row>
    <row r="52" spans="2:12" s="778" customFormat="1" ht="15.75" thickBot="1" x14ac:dyDescent="0.3">
      <c r="B52" s="828" t="s">
        <v>201</v>
      </c>
      <c r="C52" s="808">
        <v>0</v>
      </c>
      <c r="D52" s="809">
        <v>11405.4</v>
      </c>
      <c r="E52" s="808">
        <v>318</v>
      </c>
      <c r="F52" s="788" t="s">
        <v>192</v>
      </c>
      <c r="G52" s="809">
        <f t="shared" si="2"/>
        <v>2.7881529801672893</v>
      </c>
      <c r="I52" s="777"/>
      <c r="J52" s="777"/>
      <c r="K52" s="777"/>
      <c r="L52" s="777"/>
    </row>
    <row r="53" spans="2:12" s="778" customFormat="1" ht="27.75" customHeight="1" thickBot="1" x14ac:dyDescent="0.3">
      <c r="B53" s="807" t="s">
        <v>13</v>
      </c>
      <c r="C53" s="820">
        <f>C14-C8</f>
        <v>111931</v>
      </c>
      <c r="D53" s="807">
        <f>D14-D8-D54-D55</f>
        <v>176021.9000000002</v>
      </c>
      <c r="E53" s="807">
        <f>E14-E8-E54-E55</f>
        <v>146401.10000000009</v>
      </c>
      <c r="F53" s="807">
        <f t="shared" ref="F53:F56" si="3">E53/C53*100</f>
        <v>130.79584744172757</v>
      </c>
      <c r="G53" s="807">
        <f t="shared" si="2"/>
        <v>83.172093926948818</v>
      </c>
      <c r="I53" s="777"/>
      <c r="J53" s="777"/>
      <c r="K53" s="777"/>
      <c r="L53" s="777"/>
    </row>
    <row r="54" spans="2:12" s="778" customFormat="1" ht="15.75" thickBot="1" x14ac:dyDescent="0.3">
      <c r="B54" s="829" t="s">
        <v>177</v>
      </c>
      <c r="C54" s="819">
        <v>0</v>
      </c>
      <c r="D54" s="816">
        <v>0</v>
      </c>
      <c r="E54" s="819">
        <v>223</v>
      </c>
      <c r="F54" s="788" t="s">
        <v>192</v>
      </c>
      <c r="G54" s="788" t="s">
        <v>192</v>
      </c>
      <c r="I54" s="777"/>
      <c r="J54" s="777"/>
      <c r="K54" s="777"/>
      <c r="L54" s="777"/>
    </row>
    <row r="55" spans="2:12" s="778" customFormat="1" ht="15.75" thickBot="1" x14ac:dyDescent="0.3">
      <c r="B55" s="790" t="s">
        <v>202</v>
      </c>
      <c r="C55" s="808">
        <v>0</v>
      </c>
      <c r="D55" s="809">
        <v>39.200000000000003</v>
      </c>
      <c r="E55" s="809">
        <v>39</v>
      </c>
      <c r="F55" s="788" t="s">
        <v>192</v>
      </c>
      <c r="G55" s="809">
        <f t="shared" si="2"/>
        <v>99.489795918367335</v>
      </c>
      <c r="I55" s="777"/>
      <c r="J55" s="777"/>
      <c r="K55" s="777"/>
      <c r="L55" s="777"/>
    </row>
    <row r="56" spans="2:12" s="778" customFormat="1" ht="27.75" customHeight="1" thickBot="1" x14ac:dyDescent="0.3">
      <c r="B56" s="830" t="s">
        <v>63</v>
      </c>
      <c r="C56" s="831">
        <f>C53</f>
        <v>111931</v>
      </c>
      <c r="D56" s="830">
        <f>D53</f>
        <v>176021.9000000002</v>
      </c>
      <c r="E56" s="830">
        <v>166356</v>
      </c>
      <c r="F56" s="830">
        <f t="shared" si="3"/>
        <v>148.62370567581814</v>
      </c>
      <c r="G56" s="830">
        <f t="shared" si="2"/>
        <v>94.508694656744311</v>
      </c>
      <c r="I56" s="777"/>
      <c r="J56" s="777"/>
      <c r="K56" s="777"/>
      <c r="L56" s="777"/>
    </row>
    <row r="57" spans="2:12" s="778" customFormat="1" ht="27.75" customHeight="1" thickBot="1" x14ac:dyDescent="0.3">
      <c r="B57" s="794" t="s">
        <v>14</v>
      </c>
      <c r="C57" s="794">
        <f>C56-C53</f>
        <v>0</v>
      </c>
      <c r="D57" s="794">
        <f t="shared" ref="D57:E57" si="4">D56-D53</f>
        <v>0</v>
      </c>
      <c r="E57" s="794">
        <f t="shared" si="4"/>
        <v>19954.899999999907</v>
      </c>
      <c r="F57" s="832" t="s">
        <v>192</v>
      </c>
      <c r="G57" s="832" t="s">
        <v>192</v>
      </c>
      <c r="I57" s="777"/>
      <c r="J57" s="777"/>
      <c r="K57" s="777"/>
      <c r="L57" s="777"/>
    </row>
    <row r="59" spans="2:12" s="778" customFormat="1" x14ac:dyDescent="0.25">
      <c r="B59" s="777"/>
      <c r="C59" s="791"/>
      <c r="D59" s="791"/>
      <c r="E59" s="791"/>
      <c r="F59" s="791"/>
      <c r="G59" s="791"/>
      <c r="I59" s="777"/>
      <c r="J59" s="777"/>
      <c r="K59" s="777"/>
      <c r="L59" s="777"/>
    </row>
    <row r="60" spans="2:12" s="778" customFormat="1" x14ac:dyDescent="0.25">
      <c r="B60" s="777"/>
      <c r="C60" s="791"/>
      <c r="D60" s="791"/>
      <c r="E60" s="791"/>
      <c r="F60" s="791"/>
      <c r="G60" s="791"/>
      <c r="I60" s="777"/>
      <c r="J60" s="777"/>
      <c r="K60" s="777"/>
      <c r="L60" s="777"/>
    </row>
    <row r="67" spans="2:2" x14ac:dyDescent="0.25">
      <c r="B67" s="789"/>
    </row>
  </sheetData>
  <mergeCells count="2">
    <mergeCell ref="B5:G5"/>
    <mergeCell ref="B4:G4"/>
  </mergeCells>
  <printOptions horizontalCentered="1" verticalCentered="1"/>
  <pageMargins left="0" right="0" top="0" bottom="0" header="0" footer="0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05094-6965-483D-9856-CB087ACE1981}">
  <sheetPr>
    <pageSetUpPr fitToPage="1"/>
  </sheetPr>
  <dimension ref="B1:G84"/>
  <sheetViews>
    <sheetView topLeftCell="A34" workbookViewId="0">
      <selection activeCell="B2" sqref="B2:G37"/>
    </sheetView>
  </sheetViews>
  <sheetFormatPr defaultRowHeight="12.75" x14ac:dyDescent="0.2"/>
  <cols>
    <col min="1" max="1" width="4.140625" style="640" customWidth="1"/>
    <col min="2" max="2" width="39" style="636" customWidth="1"/>
    <col min="3" max="3" width="18.28515625" style="637" customWidth="1"/>
    <col min="4" max="4" width="18.28515625" style="638" customWidth="1"/>
    <col min="5" max="5" width="13.42578125" style="637" customWidth="1"/>
    <col min="6" max="6" width="10.140625" style="639" customWidth="1"/>
    <col min="7" max="7" width="11.7109375" style="639" customWidth="1"/>
    <col min="8" max="256" width="9.140625" style="640"/>
    <col min="257" max="257" width="4.140625" style="640" customWidth="1"/>
    <col min="258" max="258" width="39" style="640" customWidth="1"/>
    <col min="259" max="260" width="18.28515625" style="640" customWidth="1"/>
    <col min="261" max="261" width="13.42578125" style="640" customWidth="1"/>
    <col min="262" max="262" width="10.140625" style="640" customWidth="1"/>
    <col min="263" max="263" width="11.7109375" style="640" customWidth="1"/>
    <col min="264" max="512" width="9.140625" style="640"/>
    <col min="513" max="513" width="4.140625" style="640" customWidth="1"/>
    <col min="514" max="514" width="39" style="640" customWidth="1"/>
    <col min="515" max="516" width="18.28515625" style="640" customWidth="1"/>
    <col min="517" max="517" width="13.42578125" style="640" customWidth="1"/>
    <col min="518" max="518" width="10.140625" style="640" customWidth="1"/>
    <col min="519" max="519" width="11.7109375" style="640" customWidth="1"/>
    <col min="520" max="768" width="9.140625" style="640"/>
    <col min="769" max="769" width="4.140625" style="640" customWidth="1"/>
    <col min="770" max="770" width="39" style="640" customWidth="1"/>
    <col min="771" max="772" width="18.28515625" style="640" customWidth="1"/>
    <col min="773" max="773" width="13.42578125" style="640" customWidth="1"/>
    <col min="774" max="774" width="10.140625" style="640" customWidth="1"/>
    <col min="775" max="775" width="11.7109375" style="640" customWidth="1"/>
    <col min="776" max="1024" width="9.140625" style="640"/>
    <col min="1025" max="1025" width="4.140625" style="640" customWidth="1"/>
    <col min="1026" max="1026" width="39" style="640" customWidth="1"/>
    <col min="1027" max="1028" width="18.28515625" style="640" customWidth="1"/>
    <col min="1029" max="1029" width="13.42578125" style="640" customWidth="1"/>
    <col min="1030" max="1030" width="10.140625" style="640" customWidth="1"/>
    <col min="1031" max="1031" width="11.7109375" style="640" customWidth="1"/>
    <col min="1032" max="1280" width="9.140625" style="640"/>
    <col min="1281" max="1281" width="4.140625" style="640" customWidth="1"/>
    <col min="1282" max="1282" width="39" style="640" customWidth="1"/>
    <col min="1283" max="1284" width="18.28515625" style="640" customWidth="1"/>
    <col min="1285" max="1285" width="13.42578125" style="640" customWidth="1"/>
    <col min="1286" max="1286" width="10.140625" style="640" customWidth="1"/>
    <col min="1287" max="1287" width="11.7109375" style="640" customWidth="1"/>
    <col min="1288" max="1536" width="9.140625" style="640"/>
    <col min="1537" max="1537" width="4.140625" style="640" customWidth="1"/>
    <col min="1538" max="1538" width="39" style="640" customWidth="1"/>
    <col min="1539" max="1540" width="18.28515625" style="640" customWidth="1"/>
    <col min="1541" max="1541" width="13.42578125" style="640" customWidth="1"/>
    <col min="1542" max="1542" width="10.140625" style="640" customWidth="1"/>
    <col min="1543" max="1543" width="11.7109375" style="640" customWidth="1"/>
    <col min="1544" max="1792" width="9.140625" style="640"/>
    <col min="1793" max="1793" width="4.140625" style="640" customWidth="1"/>
    <col min="1794" max="1794" width="39" style="640" customWidth="1"/>
    <col min="1795" max="1796" width="18.28515625" style="640" customWidth="1"/>
    <col min="1797" max="1797" width="13.42578125" style="640" customWidth="1"/>
    <col min="1798" max="1798" width="10.140625" style="640" customWidth="1"/>
    <col min="1799" max="1799" width="11.7109375" style="640" customWidth="1"/>
    <col min="1800" max="2048" width="9.140625" style="640"/>
    <col min="2049" max="2049" width="4.140625" style="640" customWidth="1"/>
    <col min="2050" max="2050" width="39" style="640" customWidth="1"/>
    <col min="2051" max="2052" width="18.28515625" style="640" customWidth="1"/>
    <col min="2053" max="2053" width="13.42578125" style="640" customWidth="1"/>
    <col min="2054" max="2054" width="10.140625" style="640" customWidth="1"/>
    <col min="2055" max="2055" width="11.7109375" style="640" customWidth="1"/>
    <col min="2056" max="2304" width="9.140625" style="640"/>
    <col min="2305" max="2305" width="4.140625" style="640" customWidth="1"/>
    <col min="2306" max="2306" width="39" style="640" customWidth="1"/>
    <col min="2307" max="2308" width="18.28515625" style="640" customWidth="1"/>
    <col min="2309" max="2309" width="13.42578125" style="640" customWidth="1"/>
    <col min="2310" max="2310" width="10.140625" style="640" customWidth="1"/>
    <col min="2311" max="2311" width="11.7109375" style="640" customWidth="1"/>
    <col min="2312" max="2560" width="9.140625" style="640"/>
    <col min="2561" max="2561" width="4.140625" style="640" customWidth="1"/>
    <col min="2562" max="2562" width="39" style="640" customWidth="1"/>
    <col min="2563" max="2564" width="18.28515625" style="640" customWidth="1"/>
    <col min="2565" max="2565" width="13.42578125" style="640" customWidth="1"/>
    <col min="2566" max="2566" width="10.140625" style="640" customWidth="1"/>
    <col min="2567" max="2567" width="11.7109375" style="640" customWidth="1"/>
    <col min="2568" max="2816" width="9.140625" style="640"/>
    <col min="2817" max="2817" width="4.140625" style="640" customWidth="1"/>
    <col min="2818" max="2818" width="39" style="640" customWidth="1"/>
    <col min="2819" max="2820" width="18.28515625" style="640" customWidth="1"/>
    <col min="2821" max="2821" width="13.42578125" style="640" customWidth="1"/>
    <col min="2822" max="2822" width="10.140625" style="640" customWidth="1"/>
    <col min="2823" max="2823" width="11.7109375" style="640" customWidth="1"/>
    <col min="2824" max="3072" width="9.140625" style="640"/>
    <col min="3073" max="3073" width="4.140625" style="640" customWidth="1"/>
    <col min="3074" max="3074" width="39" style="640" customWidth="1"/>
    <col min="3075" max="3076" width="18.28515625" style="640" customWidth="1"/>
    <col min="3077" max="3077" width="13.42578125" style="640" customWidth="1"/>
    <col min="3078" max="3078" width="10.140625" style="640" customWidth="1"/>
    <col min="3079" max="3079" width="11.7109375" style="640" customWidth="1"/>
    <col min="3080" max="3328" width="9.140625" style="640"/>
    <col min="3329" max="3329" width="4.140625" style="640" customWidth="1"/>
    <col min="3330" max="3330" width="39" style="640" customWidth="1"/>
    <col min="3331" max="3332" width="18.28515625" style="640" customWidth="1"/>
    <col min="3333" max="3333" width="13.42578125" style="640" customWidth="1"/>
    <col min="3334" max="3334" width="10.140625" style="640" customWidth="1"/>
    <col min="3335" max="3335" width="11.7109375" style="640" customWidth="1"/>
    <col min="3336" max="3584" width="9.140625" style="640"/>
    <col min="3585" max="3585" width="4.140625" style="640" customWidth="1"/>
    <col min="3586" max="3586" width="39" style="640" customWidth="1"/>
    <col min="3587" max="3588" width="18.28515625" style="640" customWidth="1"/>
    <col min="3589" max="3589" width="13.42578125" style="640" customWidth="1"/>
    <col min="3590" max="3590" width="10.140625" style="640" customWidth="1"/>
    <col min="3591" max="3591" width="11.7109375" style="640" customWidth="1"/>
    <col min="3592" max="3840" width="9.140625" style="640"/>
    <col min="3841" max="3841" width="4.140625" style="640" customWidth="1"/>
    <col min="3842" max="3842" width="39" style="640" customWidth="1"/>
    <col min="3843" max="3844" width="18.28515625" style="640" customWidth="1"/>
    <col min="3845" max="3845" width="13.42578125" style="640" customWidth="1"/>
    <col min="3846" max="3846" width="10.140625" style="640" customWidth="1"/>
    <col min="3847" max="3847" width="11.7109375" style="640" customWidth="1"/>
    <col min="3848" max="4096" width="9.140625" style="640"/>
    <col min="4097" max="4097" width="4.140625" style="640" customWidth="1"/>
    <col min="4098" max="4098" width="39" style="640" customWidth="1"/>
    <col min="4099" max="4100" width="18.28515625" style="640" customWidth="1"/>
    <col min="4101" max="4101" width="13.42578125" style="640" customWidth="1"/>
    <col min="4102" max="4102" width="10.140625" style="640" customWidth="1"/>
    <col min="4103" max="4103" width="11.7109375" style="640" customWidth="1"/>
    <col min="4104" max="4352" width="9.140625" style="640"/>
    <col min="4353" max="4353" width="4.140625" style="640" customWidth="1"/>
    <col min="4354" max="4354" width="39" style="640" customWidth="1"/>
    <col min="4355" max="4356" width="18.28515625" style="640" customWidth="1"/>
    <col min="4357" max="4357" width="13.42578125" style="640" customWidth="1"/>
    <col min="4358" max="4358" width="10.140625" style="640" customWidth="1"/>
    <col min="4359" max="4359" width="11.7109375" style="640" customWidth="1"/>
    <col min="4360" max="4608" width="9.140625" style="640"/>
    <col min="4609" max="4609" width="4.140625" style="640" customWidth="1"/>
    <col min="4610" max="4610" width="39" style="640" customWidth="1"/>
    <col min="4611" max="4612" width="18.28515625" style="640" customWidth="1"/>
    <col min="4613" max="4613" width="13.42578125" style="640" customWidth="1"/>
    <col min="4614" max="4614" width="10.140625" style="640" customWidth="1"/>
    <col min="4615" max="4615" width="11.7109375" style="640" customWidth="1"/>
    <col min="4616" max="4864" width="9.140625" style="640"/>
    <col min="4865" max="4865" width="4.140625" style="640" customWidth="1"/>
    <col min="4866" max="4866" width="39" style="640" customWidth="1"/>
    <col min="4867" max="4868" width="18.28515625" style="640" customWidth="1"/>
    <col min="4869" max="4869" width="13.42578125" style="640" customWidth="1"/>
    <col min="4870" max="4870" width="10.140625" style="640" customWidth="1"/>
    <col min="4871" max="4871" width="11.7109375" style="640" customWidth="1"/>
    <col min="4872" max="5120" width="9.140625" style="640"/>
    <col min="5121" max="5121" width="4.140625" style="640" customWidth="1"/>
    <col min="5122" max="5122" width="39" style="640" customWidth="1"/>
    <col min="5123" max="5124" width="18.28515625" style="640" customWidth="1"/>
    <col min="5125" max="5125" width="13.42578125" style="640" customWidth="1"/>
    <col min="5126" max="5126" width="10.140625" style="640" customWidth="1"/>
    <col min="5127" max="5127" width="11.7109375" style="640" customWidth="1"/>
    <col min="5128" max="5376" width="9.140625" style="640"/>
    <col min="5377" max="5377" width="4.140625" style="640" customWidth="1"/>
    <col min="5378" max="5378" width="39" style="640" customWidth="1"/>
    <col min="5379" max="5380" width="18.28515625" style="640" customWidth="1"/>
    <col min="5381" max="5381" width="13.42578125" style="640" customWidth="1"/>
    <col min="5382" max="5382" width="10.140625" style="640" customWidth="1"/>
    <col min="5383" max="5383" width="11.7109375" style="640" customWidth="1"/>
    <col min="5384" max="5632" width="9.140625" style="640"/>
    <col min="5633" max="5633" width="4.140625" style="640" customWidth="1"/>
    <col min="5634" max="5634" width="39" style="640" customWidth="1"/>
    <col min="5635" max="5636" width="18.28515625" style="640" customWidth="1"/>
    <col min="5637" max="5637" width="13.42578125" style="640" customWidth="1"/>
    <col min="5638" max="5638" width="10.140625" style="640" customWidth="1"/>
    <col min="5639" max="5639" width="11.7109375" style="640" customWidth="1"/>
    <col min="5640" max="5888" width="9.140625" style="640"/>
    <col min="5889" max="5889" width="4.140625" style="640" customWidth="1"/>
    <col min="5890" max="5890" width="39" style="640" customWidth="1"/>
    <col min="5891" max="5892" width="18.28515625" style="640" customWidth="1"/>
    <col min="5893" max="5893" width="13.42578125" style="640" customWidth="1"/>
    <col min="5894" max="5894" width="10.140625" style="640" customWidth="1"/>
    <col min="5895" max="5895" width="11.7109375" style="640" customWidth="1"/>
    <col min="5896" max="6144" width="9.140625" style="640"/>
    <col min="6145" max="6145" width="4.140625" style="640" customWidth="1"/>
    <col min="6146" max="6146" width="39" style="640" customWidth="1"/>
    <col min="6147" max="6148" width="18.28515625" style="640" customWidth="1"/>
    <col min="6149" max="6149" width="13.42578125" style="640" customWidth="1"/>
    <col min="6150" max="6150" width="10.140625" style="640" customWidth="1"/>
    <col min="6151" max="6151" width="11.7109375" style="640" customWidth="1"/>
    <col min="6152" max="6400" width="9.140625" style="640"/>
    <col min="6401" max="6401" width="4.140625" style="640" customWidth="1"/>
    <col min="6402" max="6402" width="39" style="640" customWidth="1"/>
    <col min="6403" max="6404" width="18.28515625" style="640" customWidth="1"/>
    <col min="6405" max="6405" width="13.42578125" style="640" customWidth="1"/>
    <col min="6406" max="6406" width="10.140625" style="640" customWidth="1"/>
    <col min="6407" max="6407" width="11.7109375" style="640" customWidth="1"/>
    <col min="6408" max="6656" width="9.140625" style="640"/>
    <col min="6657" max="6657" width="4.140625" style="640" customWidth="1"/>
    <col min="6658" max="6658" width="39" style="640" customWidth="1"/>
    <col min="6659" max="6660" width="18.28515625" style="640" customWidth="1"/>
    <col min="6661" max="6661" width="13.42578125" style="640" customWidth="1"/>
    <col min="6662" max="6662" width="10.140625" style="640" customWidth="1"/>
    <col min="6663" max="6663" width="11.7109375" style="640" customWidth="1"/>
    <col min="6664" max="6912" width="9.140625" style="640"/>
    <col min="6913" max="6913" width="4.140625" style="640" customWidth="1"/>
    <col min="6914" max="6914" width="39" style="640" customWidth="1"/>
    <col min="6915" max="6916" width="18.28515625" style="640" customWidth="1"/>
    <col min="6917" max="6917" width="13.42578125" style="640" customWidth="1"/>
    <col min="6918" max="6918" width="10.140625" style="640" customWidth="1"/>
    <col min="6919" max="6919" width="11.7109375" style="640" customWidth="1"/>
    <col min="6920" max="7168" width="9.140625" style="640"/>
    <col min="7169" max="7169" width="4.140625" style="640" customWidth="1"/>
    <col min="7170" max="7170" width="39" style="640" customWidth="1"/>
    <col min="7171" max="7172" width="18.28515625" style="640" customWidth="1"/>
    <col min="7173" max="7173" width="13.42578125" style="640" customWidth="1"/>
    <col min="7174" max="7174" width="10.140625" style="640" customWidth="1"/>
    <col min="7175" max="7175" width="11.7109375" style="640" customWidth="1"/>
    <col min="7176" max="7424" width="9.140625" style="640"/>
    <col min="7425" max="7425" width="4.140625" style="640" customWidth="1"/>
    <col min="7426" max="7426" width="39" style="640" customWidth="1"/>
    <col min="7427" max="7428" width="18.28515625" style="640" customWidth="1"/>
    <col min="7429" max="7429" width="13.42578125" style="640" customWidth="1"/>
    <col min="7430" max="7430" width="10.140625" style="640" customWidth="1"/>
    <col min="7431" max="7431" width="11.7109375" style="640" customWidth="1"/>
    <col min="7432" max="7680" width="9.140625" style="640"/>
    <col min="7681" max="7681" width="4.140625" style="640" customWidth="1"/>
    <col min="7682" max="7682" width="39" style="640" customWidth="1"/>
    <col min="7683" max="7684" width="18.28515625" style="640" customWidth="1"/>
    <col min="7685" max="7685" width="13.42578125" style="640" customWidth="1"/>
    <col min="7686" max="7686" width="10.140625" style="640" customWidth="1"/>
    <col min="7687" max="7687" width="11.7109375" style="640" customWidth="1"/>
    <col min="7688" max="7936" width="9.140625" style="640"/>
    <col min="7937" max="7937" width="4.140625" style="640" customWidth="1"/>
    <col min="7938" max="7938" width="39" style="640" customWidth="1"/>
    <col min="7939" max="7940" width="18.28515625" style="640" customWidth="1"/>
    <col min="7941" max="7941" width="13.42578125" style="640" customWidth="1"/>
    <col min="7942" max="7942" width="10.140625" style="640" customWidth="1"/>
    <col min="7943" max="7943" width="11.7109375" style="640" customWidth="1"/>
    <col min="7944" max="8192" width="9.140625" style="640"/>
    <col min="8193" max="8193" width="4.140625" style="640" customWidth="1"/>
    <col min="8194" max="8194" width="39" style="640" customWidth="1"/>
    <col min="8195" max="8196" width="18.28515625" style="640" customWidth="1"/>
    <col min="8197" max="8197" width="13.42578125" style="640" customWidth="1"/>
    <col min="8198" max="8198" width="10.140625" style="640" customWidth="1"/>
    <col min="8199" max="8199" width="11.7109375" style="640" customWidth="1"/>
    <col min="8200" max="8448" width="9.140625" style="640"/>
    <col min="8449" max="8449" width="4.140625" style="640" customWidth="1"/>
    <col min="8450" max="8450" width="39" style="640" customWidth="1"/>
    <col min="8451" max="8452" width="18.28515625" style="640" customWidth="1"/>
    <col min="8453" max="8453" width="13.42578125" style="640" customWidth="1"/>
    <col min="8454" max="8454" width="10.140625" style="640" customWidth="1"/>
    <col min="8455" max="8455" width="11.7109375" style="640" customWidth="1"/>
    <col min="8456" max="8704" width="9.140625" style="640"/>
    <col min="8705" max="8705" width="4.140625" style="640" customWidth="1"/>
    <col min="8706" max="8706" width="39" style="640" customWidth="1"/>
    <col min="8707" max="8708" width="18.28515625" style="640" customWidth="1"/>
    <col min="8709" max="8709" width="13.42578125" style="640" customWidth="1"/>
    <col min="8710" max="8710" width="10.140625" style="640" customWidth="1"/>
    <col min="8711" max="8711" width="11.7109375" style="640" customWidth="1"/>
    <col min="8712" max="8960" width="9.140625" style="640"/>
    <col min="8961" max="8961" width="4.140625" style="640" customWidth="1"/>
    <col min="8962" max="8962" width="39" style="640" customWidth="1"/>
    <col min="8963" max="8964" width="18.28515625" style="640" customWidth="1"/>
    <col min="8965" max="8965" width="13.42578125" style="640" customWidth="1"/>
    <col min="8966" max="8966" width="10.140625" style="640" customWidth="1"/>
    <col min="8967" max="8967" width="11.7109375" style="640" customWidth="1"/>
    <col min="8968" max="9216" width="9.140625" style="640"/>
    <col min="9217" max="9217" width="4.140625" style="640" customWidth="1"/>
    <col min="9218" max="9218" width="39" style="640" customWidth="1"/>
    <col min="9219" max="9220" width="18.28515625" style="640" customWidth="1"/>
    <col min="9221" max="9221" width="13.42578125" style="640" customWidth="1"/>
    <col min="9222" max="9222" width="10.140625" style="640" customWidth="1"/>
    <col min="9223" max="9223" width="11.7109375" style="640" customWidth="1"/>
    <col min="9224" max="9472" width="9.140625" style="640"/>
    <col min="9473" max="9473" width="4.140625" style="640" customWidth="1"/>
    <col min="9474" max="9474" width="39" style="640" customWidth="1"/>
    <col min="9475" max="9476" width="18.28515625" style="640" customWidth="1"/>
    <col min="9477" max="9477" width="13.42578125" style="640" customWidth="1"/>
    <col min="9478" max="9478" width="10.140625" style="640" customWidth="1"/>
    <col min="9479" max="9479" width="11.7109375" style="640" customWidth="1"/>
    <col min="9480" max="9728" width="9.140625" style="640"/>
    <col min="9729" max="9729" width="4.140625" style="640" customWidth="1"/>
    <col min="9730" max="9730" width="39" style="640" customWidth="1"/>
    <col min="9731" max="9732" width="18.28515625" style="640" customWidth="1"/>
    <col min="9733" max="9733" width="13.42578125" style="640" customWidth="1"/>
    <col min="9734" max="9734" width="10.140625" style="640" customWidth="1"/>
    <col min="9735" max="9735" width="11.7109375" style="640" customWidth="1"/>
    <col min="9736" max="9984" width="9.140625" style="640"/>
    <col min="9985" max="9985" width="4.140625" style="640" customWidth="1"/>
    <col min="9986" max="9986" width="39" style="640" customWidth="1"/>
    <col min="9987" max="9988" width="18.28515625" style="640" customWidth="1"/>
    <col min="9989" max="9989" width="13.42578125" style="640" customWidth="1"/>
    <col min="9990" max="9990" width="10.140625" style="640" customWidth="1"/>
    <col min="9991" max="9991" width="11.7109375" style="640" customWidth="1"/>
    <col min="9992" max="10240" width="9.140625" style="640"/>
    <col min="10241" max="10241" width="4.140625" style="640" customWidth="1"/>
    <col min="10242" max="10242" width="39" style="640" customWidth="1"/>
    <col min="10243" max="10244" width="18.28515625" style="640" customWidth="1"/>
    <col min="10245" max="10245" width="13.42578125" style="640" customWidth="1"/>
    <col min="10246" max="10246" width="10.140625" style="640" customWidth="1"/>
    <col min="10247" max="10247" width="11.7109375" style="640" customWidth="1"/>
    <col min="10248" max="10496" width="9.140625" style="640"/>
    <col min="10497" max="10497" width="4.140625" style="640" customWidth="1"/>
    <col min="10498" max="10498" width="39" style="640" customWidth="1"/>
    <col min="10499" max="10500" width="18.28515625" style="640" customWidth="1"/>
    <col min="10501" max="10501" width="13.42578125" style="640" customWidth="1"/>
    <col min="10502" max="10502" width="10.140625" style="640" customWidth="1"/>
    <col min="10503" max="10503" width="11.7109375" style="640" customWidth="1"/>
    <col min="10504" max="10752" width="9.140625" style="640"/>
    <col min="10753" max="10753" width="4.140625" style="640" customWidth="1"/>
    <col min="10754" max="10754" width="39" style="640" customWidth="1"/>
    <col min="10755" max="10756" width="18.28515625" style="640" customWidth="1"/>
    <col min="10757" max="10757" width="13.42578125" style="640" customWidth="1"/>
    <col min="10758" max="10758" width="10.140625" style="640" customWidth="1"/>
    <col min="10759" max="10759" width="11.7109375" style="640" customWidth="1"/>
    <col min="10760" max="11008" width="9.140625" style="640"/>
    <col min="11009" max="11009" width="4.140625" style="640" customWidth="1"/>
    <col min="11010" max="11010" width="39" style="640" customWidth="1"/>
    <col min="11011" max="11012" width="18.28515625" style="640" customWidth="1"/>
    <col min="11013" max="11013" width="13.42578125" style="640" customWidth="1"/>
    <col min="11014" max="11014" width="10.140625" style="640" customWidth="1"/>
    <col min="11015" max="11015" width="11.7109375" style="640" customWidth="1"/>
    <col min="11016" max="11264" width="9.140625" style="640"/>
    <col min="11265" max="11265" width="4.140625" style="640" customWidth="1"/>
    <col min="11266" max="11266" width="39" style="640" customWidth="1"/>
    <col min="11267" max="11268" width="18.28515625" style="640" customWidth="1"/>
    <col min="11269" max="11269" width="13.42578125" style="640" customWidth="1"/>
    <col min="11270" max="11270" width="10.140625" style="640" customWidth="1"/>
    <col min="11271" max="11271" width="11.7109375" style="640" customWidth="1"/>
    <col min="11272" max="11520" width="9.140625" style="640"/>
    <col min="11521" max="11521" width="4.140625" style="640" customWidth="1"/>
    <col min="11522" max="11522" width="39" style="640" customWidth="1"/>
    <col min="11523" max="11524" width="18.28515625" style="640" customWidth="1"/>
    <col min="11525" max="11525" width="13.42578125" style="640" customWidth="1"/>
    <col min="11526" max="11526" width="10.140625" style="640" customWidth="1"/>
    <col min="11527" max="11527" width="11.7109375" style="640" customWidth="1"/>
    <col min="11528" max="11776" width="9.140625" style="640"/>
    <col min="11777" max="11777" width="4.140625" style="640" customWidth="1"/>
    <col min="11778" max="11778" width="39" style="640" customWidth="1"/>
    <col min="11779" max="11780" width="18.28515625" style="640" customWidth="1"/>
    <col min="11781" max="11781" width="13.42578125" style="640" customWidth="1"/>
    <col min="11782" max="11782" width="10.140625" style="640" customWidth="1"/>
    <col min="11783" max="11783" width="11.7109375" style="640" customWidth="1"/>
    <col min="11784" max="12032" width="9.140625" style="640"/>
    <col min="12033" max="12033" width="4.140625" style="640" customWidth="1"/>
    <col min="12034" max="12034" width="39" style="640" customWidth="1"/>
    <col min="12035" max="12036" width="18.28515625" style="640" customWidth="1"/>
    <col min="12037" max="12037" width="13.42578125" style="640" customWidth="1"/>
    <col min="12038" max="12038" width="10.140625" style="640" customWidth="1"/>
    <col min="12039" max="12039" width="11.7109375" style="640" customWidth="1"/>
    <col min="12040" max="12288" width="9.140625" style="640"/>
    <col min="12289" max="12289" width="4.140625" style="640" customWidth="1"/>
    <col min="12290" max="12290" width="39" style="640" customWidth="1"/>
    <col min="12291" max="12292" width="18.28515625" style="640" customWidth="1"/>
    <col min="12293" max="12293" width="13.42578125" style="640" customWidth="1"/>
    <col min="12294" max="12294" width="10.140625" style="640" customWidth="1"/>
    <col min="12295" max="12295" width="11.7109375" style="640" customWidth="1"/>
    <col min="12296" max="12544" width="9.140625" style="640"/>
    <col min="12545" max="12545" width="4.140625" style="640" customWidth="1"/>
    <col min="12546" max="12546" width="39" style="640" customWidth="1"/>
    <col min="12547" max="12548" width="18.28515625" style="640" customWidth="1"/>
    <col min="12549" max="12549" width="13.42578125" style="640" customWidth="1"/>
    <col min="12550" max="12550" width="10.140625" style="640" customWidth="1"/>
    <col min="12551" max="12551" width="11.7109375" style="640" customWidth="1"/>
    <col min="12552" max="12800" width="9.140625" style="640"/>
    <col min="12801" max="12801" width="4.140625" style="640" customWidth="1"/>
    <col min="12802" max="12802" width="39" style="640" customWidth="1"/>
    <col min="12803" max="12804" width="18.28515625" style="640" customWidth="1"/>
    <col min="12805" max="12805" width="13.42578125" style="640" customWidth="1"/>
    <col min="12806" max="12806" width="10.140625" style="640" customWidth="1"/>
    <col min="12807" max="12807" width="11.7109375" style="640" customWidth="1"/>
    <col min="12808" max="13056" width="9.140625" style="640"/>
    <col min="13057" max="13057" width="4.140625" style="640" customWidth="1"/>
    <col min="13058" max="13058" width="39" style="640" customWidth="1"/>
    <col min="13059" max="13060" width="18.28515625" style="640" customWidth="1"/>
    <col min="13061" max="13061" width="13.42578125" style="640" customWidth="1"/>
    <col min="13062" max="13062" width="10.140625" style="640" customWidth="1"/>
    <col min="13063" max="13063" width="11.7109375" style="640" customWidth="1"/>
    <col min="13064" max="13312" width="9.140625" style="640"/>
    <col min="13313" max="13313" width="4.140625" style="640" customWidth="1"/>
    <col min="13314" max="13314" width="39" style="640" customWidth="1"/>
    <col min="13315" max="13316" width="18.28515625" style="640" customWidth="1"/>
    <col min="13317" max="13317" width="13.42578125" style="640" customWidth="1"/>
    <col min="13318" max="13318" width="10.140625" style="640" customWidth="1"/>
    <col min="13319" max="13319" width="11.7109375" style="640" customWidth="1"/>
    <col min="13320" max="13568" width="9.140625" style="640"/>
    <col min="13569" max="13569" width="4.140625" style="640" customWidth="1"/>
    <col min="13570" max="13570" width="39" style="640" customWidth="1"/>
    <col min="13571" max="13572" width="18.28515625" style="640" customWidth="1"/>
    <col min="13573" max="13573" width="13.42578125" style="640" customWidth="1"/>
    <col min="13574" max="13574" width="10.140625" style="640" customWidth="1"/>
    <col min="13575" max="13575" width="11.7109375" style="640" customWidth="1"/>
    <col min="13576" max="13824" width="9.140625" style="640"/>
    <col min="13825" max="13825" width="4.140625" style="640" customWidth="1"/>
    <col min="13826" max="13826" width="39" style="640" customWidth="1"/>
    <col min="13827" max="13828" width="18.28515625" style="640" customWidth="1"/>
    <col min="13829" max="13829" width="13.42578125" style="640" customWidth="1"/>
    <col min="13830" max="13830" width="10.140625" style="640" customWidth="1"/>
    <col min="13831" max="13831" width="11.7109375" style="640" customWidth="1"/>
    <col min="13832" max="14080" width="9.140625" style="640"/>
    <col min="14081" max="14081" width="4.140625" style="640" customWidth="1"/>
    <col min="14082" max="14082" width="39" style="640" customWidth="1"/>
    <col min="14083" max="14084" width="18.28515625" style="640" customWidth="1"/>
    <col min="14085" max="14085" width="13.42578125" style="640" customWidth="1"/>
    <col min="14086" max="14086" width="10.140625" style="640" customWidth="1"/>
    <col min="14087" max="14087" width="11.7109375" style="640" customWidth="1"/>
    <col min="14088" max="14336" width="9.140625" style="640"/>
    <col min="14337" max="14337" width="4.140625" style="640" customWidth="1"/>
    <col min="14338" max="14338" width="39" style="640" customWidth="1"/>
    <col min="14339" max="14340" width="18.28515625" style="640" customWidth="1"/>
    <col min="14341" max="14341" width="13.42578125" style="640" customWidth="1"/>
    <col min="14342" max="14342" width="10.140625" style="640" customWidth="1"/>
    <col min="14343" max="14343" width="11.7109375" style="640" customWidth="1"/>
    <col min="14344" max="14592" width="9.140625" style="640"/>
    <col min="14593" max="14593" width="4.140625" style="640" customWidth="1"/>
    <col min="14594" max="14594" width="39" style="640" customWidth="1"/>
    <col min="14595" max="14596" width="18.28515625" style="640" customWidth="1"/>
    <col min="14597" max="14597" width="13.42578125" style="640" customWidth="1"/>
    <col min="14598" max="14598" width="10.140625" style="640" customWidth="1"/>
    <col min="14599" max="14599" width="11.7109375" style="640" customWidth="1"/>
    <col min="14600" max="14848" width="9.140625" style="640"/>
    <col min="14849" max="14849" width="4.140625" style="640" customWidth="1"/>
    <col min="14850" max="14850" width="39" style="640" customWidth="1"/>
    <col min="14851" max="14852" width="18.28515625" style="640" customWidth="1"/>
    <col min="14853" max="14853" width="13.42578125" style="640" customWidth="1"/>
    <col min="14854" max="14854" width="10.140625" style="640" customWidth="1"/>
    <col min="14855" max="14855" width="11.7109375" style="640" customWidth="1"/>
    <col min="14856" max="15104" width="9.140625" style="640"/>
    <col min="15105" max="15105" width="4.140625" style="640" customWidth="1"/>
    <col min="15106" max="15106" width="39" style="640" customWidth="1"/>
    <col min="15107" max="15108" width="18.28515625" style="640" customWidth="1"/>
    <col min="15109" max="15109" width="13.42578125" style="640" customWidth="1"/>
    <col min="15110" max="15110" width="10.140625" style="640" customWidth="1"/>
    <col min="15111" max="15111" width="11.7109375" style="640" customWidth="1"/>
    <col min="15112" max="15360" width="9.140625" style="640"/>
    <col min="15361" max="15361" width="4.140625" style="640" customWidth="1"/>
    <col min="15362" max="15362" width="39" style="640" customWidth="1"/>
    <col min="15363" max="15364" width="18.28515625" style="640" customWidth="1"/>
    <col min="15365" max="15365" width="13.42578125" style="640" customWidth="1"/>
    <col min="15366" max="15366" width="10.140625" style="640" customWidth="1"/>
    <col min="15367" max="15367" width="11.7109375" style="640" customWidth="1"/>
    <col min="15368" max="15616" width="9.140625" style="640"/>
    <col min="15617" max="15617" width="4.140625" style="640" customWidth="1"/>
    <col min="15618" max="15618" width="39" style="640" customWidth="1"/>
    <col min="15619" max="15620" width="18.28515625" style="640" customWidth="1"/>
    <col min="15621" max="15621" width="13.42578125" style="640" customWidth="1"/>
    <col min="15622" max="15622" width="10.140625" style="640" customWidth="1"/>
    <col min="15623" max="15623" width="11.7109375" style="640" customWidth="1"/>
    <col min="15624" max="15872" width="9.140625" style="640"/>
    <col min="15873" max="15873" width="4.140625" style="640" customWidth="1"/>
    <col min="15874" max="15874" width="39" style="640" customWidth="1"/>
    <col min="15875" max="15876" width="18.28515625" style="640" customWidth="1"/>
    <col min="15877" max="15877" width="13.42578125" style="640" customWidth="1"/>
    <col min="15878" max="15878" width="10.140625" style="640" customWidth="1"/>
    <col min="15879" max="15879" width="11.7109375" style="640" customWidth="1"/>
    <col min="15880" max="16128" width="9.140625" style="640"/>
    <col min="16129" max="16129" width="4.140625" style="640" customWidth="1"/>
    <col min="16130" max="16130" width="39" style="640" customWidth="1"/>
    <col min="16131" max="16132" width="18.28515625" style="640" customWidth="1"/>
    <col min="16133" max="16133" width="13.42578125" style="640" customWidth="1"/>
    <col min="16134" max="16134" width="10.140625" style="640" customWidth="1"/>
    <col min="16135" max="16135" width="11.7109375" style="640" customWidth="1"/>
    <col min="16136" max="16384" width="9.140625" style="640"/>
  </cols>
  <sheetData>
    <row r="1" spans="2:7" ht="15" customHeight="1" x14ac:dyDescent="0.2"/>
    <row r="2" spans="2:7" ht="15" customHeight="1" x14ac:dyDescent="0.2">
      <c r="B2" s="3"/>
      <c r="C2" s="3"/>
      <c r="D2" s="3"/>
      <c r="E2" s="3" t="s">
        <v>187</v>
      </c>
      <c r="F2" s="3"/>
      <c r="G2" s="3"/>
    </row>
    <row r="3" spans="2:7" ht="15" customHeight="1" x14ac:dyDescent="0.2">
      <c r="B3" s="3"/>
      <c r="C3" s="3"/>
      <c r="D3" s="3"/>
      <c r="E3" s="3"/>
      <c r="F3" s="3"/>
      <c r="G3" s="3"/>
    </row>
    <row r="4" spans="2:7" ht="15" customHeight="1" x14ac:dyDescent="0.2">
      <c r="B4" s="836" t="s">
        <v>188</v>
      </c>
      <c r="C4" s="836"/>
      <c r="D4" s="836"/>
      <c r="E4" s="836"/>
      <c r="F4" s="836"/>
      <c r="G4" s="836"/>
    </row>
    <row r="5" spans="2:7" ht="15" customHeight="1" x14ac:dyDescent="0.2">
      <c r="B5" s="836" t="s">
        <v>645</v>
      </c>
      <c r="C5" s="836"/>
      <c r="D5" s="836"/>
      <c r="E5" s="836"/>
      <c r="F5" s="836"/>
      <c r="G5" s="836"/>
    </row>
    <row r="6" spans="2:7" ht="15" customHeight="1" x14ac:dyDescent="0.2"/>
    <row r="7" spans="2:7" ht="15" customHeight="1" thickBot="1" x14ac:dyDescent="0.25">
      <c r="G7" s="639" t="s">
        <v>21</v>
      </c>
    </row>
    <row r="8" spans="2:7" ht="54.95" customHeight="1" thickBot="1" x14ac:dyDescent="0.25">
      <c r="B8" s="4" t="s">
        <v>36</v>
      </c>
      <c r="C8" s="5" t="s">
        <v>646</v>
      </c>
      <c r="D8" s="5" t="s">
        <v>647</v>
      </c>
      <c r="E8" s="5" t="s">
        <v>648</v>
      </c>
      <c r="F8" s="5" t="s">
        <v>189</v>
      </c>
      <c r="G8" s="6" t="s">
        <v>190</v>
      </c>
    </row>
    <row r="9" spans="2:7" s="645" customFormat="1" ht="30" customHeight="1" thickBot="1" x14ac:dyDescent="0.25">
      <c r="B9" s="641" t="s">
        <v>173</v>
      </c>
      <c r="C9" s="642">
        <f>SUM(C10:C10)</f>
        <v>1577</v>
      </c>
      <c r="D9" s="643">
        <f>SUM(D10:D10)</f>
        <v>1577.1</v>
      </c>
      <c r="E9" s="642">
        <f>SUM(E10:E10)</f>
        <v>3672</v>
      </c>
      <c r="F9" s="644">
        <f>E9/C9*100</f>
        <v>232.84717818642994</v>
      </c>
      <c r="G9" s="644">
        <f>E9/D9*100</f>
        <v>232.83241392429144</v>
      </c>
    </row>
    <row r="10" spans="2:7" ht="15" customHeight="1" thickBot="1" x14ac:dyDescent="0.25">
      <c r="B10" s="646" t="s">
        <v>178</v>
      </c>
      <c r="C10" s="647">
        <v>1577</v>
      </c>
      <c r="D10" s="648">
        <v>1577.1</v>
      </c>
      <c r="E10" s="647">
        <v>3672</v>
      </c>
      <c r="F10" s="649">
        <f t="shared" ref="F10:F35" si="0">E10/C10*100</f>
        <v>232.84717818642994</v>
      </c>
      <c r="G10" s="649">
        <f t="shared" ref="G10:G35" si="1">E10/D10*100</f>
        <v>232.83241392429144</v>
      </c>
    </row>
    <row r="11" spans="2:7" s="645" customFormat="1" ht="30" customHeight="1" thickBot="1" x14ac:dyDescent="0.25">
      <c r="B11" s="641" t="s">
        <v>649</v>
      </c>
      <c r="C11" s="642">
        <f>C12+C16+C26+C32+C33+C34</f>
        <v>49077</v>
      </c>
      <c r="D11" s="643">
        <f>D12+D16+D26+D32+D33+D34</f>
        <v>69253.999999999985</v>
      </c>
      <c r="E11" s="642">
        <f>E12+E16+E26+E32+E33+E34</f>
        <v>70489.25</v>
      </c>
      <c r="F11" s="644">
        <f t="shared" si="0"/>
        <v>143.6299081035923</v>
      </c>
      <c r="G11" s="644">
        <f t="shared" si="1"/>
        <v>101.78365148583477</v>
      </c>
    </row>
    <row r="12" spans="2:7" ht="15" customHeight="1" thickBot="1" x14ac:dyDescent="0.25">
      <c r="B12" s="650" t="s">
        <v>97</v>
      </c>
      <c r="C12" s="651">
        <f>SUM(C13:C15)</f>
        <v>653</v>
      </c>
      <c r="D12" s="652">
        <f>SUM(D13:D15)</f>
        <v>653</v>
      </c>
      <c r="E12" s="651">
        <f>SUM(E13:E15)</f>
        <v>527</v>
      </c>
      <c r="F12" s="653">
        <f t="shared" si="0"/>
        <v>80.704441041347636</v>
      </c>
      <c r="G12" s="653">
        <f t="shared" si="1"/>
        <v>80.704441041347636</v>
      </c>
    </row>
    <row r="13" spans="2:7" ht="15" customHeight="1" x14ac:dyDescent="0.2">
      <c r="B13" s="654" t="s">
        <v>179</v>
      </c>
      <c r="C13" s="655">
        <v>218</v>
      </c>
      <c r="D13" s="656">
        <v>218</v>
      </c>
      <c r="E13" s="655">
        <v>98</v>
      </c>
      <c r="F13" s="657">
        <f t="shared" si="0"/>
        <v>44.954128440366972</v>
      </c>
      <c r="G13" s="657">
        <f t="shared" si="1"/>
        <v>44.954128440366972</v>
      </c>
    </row>
    <row r="14" spans="2:7" ht="15" customHeight="1" x14ac:dyDescent="0.2">
      <c r="B14" s="658" t="s">
        <v>100</v>
      </c>
      <c r="C14" s="655">
        <v>40</v>
      </c>
      <c r="D14" s="656">
        <v>40</v>
      </c>
      <c r="E14" s="655">
        <v>188</v>
      </c>
      <c r="F14" s="657">
        <f t="shared" si="0"/>
        <v>470</v>
      </c>
      <c r="G14" s="657">
        <f t="shared" si="1"/>
        <v>470</v>
      </c>
    </row>
    <row r="15" spans="2:7" ht="15" customHeight="1" thickBot="1" x14ac:dyDescent="0.25">
      <c r="B15" s="658" t="s">
        <v>7</v>
      </c>
      <c r="C15" s="647">
        <v>395</v>
      </c>
      <c r="D15" s="648">
        <v>395</v>
      </c>
      <c r="E15" s="647">
        <v>241</v>
      </c>
      <c r="F15" s="649">
        <f t="shared" si="0"/>
        <v>61.012658227848107</v>
      </c>
      <c r="G15" s="649">
        <f t="shared" si="1"/>
        <v>61.012658227848107</v>
      </c>
    </row>
    <row r="16" spans="2:7" ht="15" customHeight="1" thickBot="1" x14ac:dyDescent="0.25">
      <c r="B16" s="650" t="s">
        <v>98</v>
      </c>
      <c r="C16" s="651">
        <f>SUM(C17:C25)</f>
        <v>32108</v>
      </c>
      <c r="D16" s="652">
        <f>SUM(D17:D25)</f>
        <v>52284.9</v>
      </c>
      <c r="E16" s="651">
        <f>SUM(E17:E25)</f>
        <v>52088</v>
      </c>
      <c r="F16" s="653">
        <f t="shared" si="0"/>
        <v>162.22748224741497</v>
      </c>
      <c r="G16" s="653">
        <f t="shared" si="1"/>
        <v>99.623409435611421</v>
      </c>
    </row>
    <row r="17" spans="2:7" ht="15" customHeight="1" x14ac:dyDescent="0.2">
      <c r="B17" s="659" t="s">
        <v>650</v>
      </c>
      <c r="C17" s="660">
        <v>75</v>
      </c>
      <c r="D17" s="661">
        <v>75</v>
      </c>
      <c r="E17" s="660">
        <v>50</v>
      </c>
      <c r="F17" s="657">
        <f t="shared" si="0"/>
        <v>66.666666666666657</v>
      </c>
      <c r="G17" s="657">
        <f t="shared" si="1"/>
        <v>66.666666666666657</v>
      </c>
    </row>
    <row r="18" spans="2:7" ht="15" customHeight="1" x14ac:dyDescent="0.2">
      <c r="B18" s="658" t="s">
        <v>651</v>
      </c>
      <c r="C18" s="655">
        <v>320</v>
      </c>
      <c r="D18" s="656">
        <v>320</v>
      </c>
      <c r="E18" s="655">
        <v>151</v>
      </c>
      <c r="F18" s="657">
        <f t="shared" si="0"/>
        <v>47.1875</v>
      </c>
      <c r="G18" s="657">
        <f t="shared" si="1"/>
        <v>47.1875</v>
      </c>
    </row>
    <row r="19" spans="2:7" ht="15" customHeight="1" x14ac:dyDescent="0.2">
      <c r="B19" s="654" t="s">
        <v>180</v>
      </c>
      <c r="C19" s="655">
        <v>2110</v>
      </c>
      <c r="D19" s="656">
        <v>2110</v>
      </c>
      <c r="E19" s="655">
        <v>2145</v>
      </c>
      <c r="F19" s="657">
        <f t="shared" si="0"/>
        <v>101.65876777251184</v>
      </c>
      <c r="G19" s="657">
        <f t="shared" si="1"/>
        <v>101.65876777251184</v>
      </c>
    </row>
    <row r="20" spans="2:7" ht="15" customHeight="1" x14ac:dyDescent="0.2">
      <c r="B20" s="654" t="s">
        <v>89</v>
      </c>
      <c r="C20" s="655">
        <v>22900</v>
      </c>
      <c r="D20" s="656">
        <v>43076.9</v>
      </c>
      <c r="E20" s="655">
        <v>34074</v>
      </c>
      <c r="F20" s="657">
        <f t="shared" si="0"/>
        <v>148.7947598253275</v>
      </c>
      <c r="G20" s="657">
        <f t="shared" si="1"/>
        <v>79.100399518071157</v>
      </c>
    </row>
    <row r="21" spans="2:7" ht="15" customHeight="1" x14ac:dyDescent="0.2">
      <c r="B21" s="658" t="s">
        <v>652</v>
      </c>
      <c r="C21" s="655">
        <v>25</v>
      </c>
      <c r="D21" s="656">
        <v>25</v>
      </c>
      <c r="E21" s="655">
        <v>7</v>
      </c>
      <c r="F21" s="657">
        <f t="shared" si="0"/>
        <v>28.000000000000004</v>
      </c>
      <c r="G21" s="657">
        <f t="shared" si="1"/>
        <v>28.000000000000004</v>
      </c>
    </row>
    <row r="22" spans="2:7" ht="15" customHeight="1" x14ac:dyDescent="0.2">
      <c r="B22" s="658" t="s">
        <v>91</v>
      </c>
      <c r="C22" s="655">
        <v>8</v>
      </c>
      <c r="D22" s="656">
        <v>8</v>
      </c>
      <c r="E22" s="655">
        <v>3</v>
      </c>
      <c r="F22" s="657">
        <f t="shared" si="0"/>
        <v>37.5</v>
      </c>
      <c r="G22" s="657">
        <f t="shared" si="1"/>
        <v>37.5</v>
      </c>
    </row>
    <row r="23" spans="2:7" ht="15" customHeight="1" x14ac:dyDescent="0.2">
      <c r="B23" s="654" t="s">
        <v>653</v>
      </c>
      <c r="C23" s="655">
        <v>2350</v>
      </c>
      <c r="D23" s="656">
        <v>2350</v>
      </c>
      <c r="E23" s="655">
        <v>3137</v>
      </c>
      <c r="F23" s="657">
        <f t="shared" si="0"/>
        <v>133.48936170212767</v>
      </c>
      <c r="G23" s="657">
        <f t="shared" si="1"/>
        <v>133.48936170212767</v>
      </c>
    </row>
    <row r="24" spans="2:7" ht="15" customHeight="1" x14ac:dyDescent="0.2">
      <c r="B24" s="662" t="s">
        <v>85</v>
      </c>
      <c r="C24" s="663">
        <v>4320</v>
      </c>
      <c r="D24" s="664">
        <v>4320</v>
      </c>
      <c r="E24" s="663">
        <v>12521</v>
      </c>
      <c r="F24" s="657">
        <f t="shared" si="0"/>
        <v>289.83796296296293</v>
      </c>
      <c r="G24" s="657">
        <f t="shared" si="1"/>
        <v>289.83796296296293</v>
      </c>
    </row>
    <row r="25" spans="2:7" ht="15" customHeight="1" thickBot="1" x14ac:dyDescent="0.25">
      <c r="B25" s="646" t="s">
        <v>654</v>
      </c>
      <c r="C25" s="647">
        <v>0</v>
      </c>
      <c r="D25" s="648">
        <v>0</v>
      </c>
      <c r="E25" s="647">
        <v>0</v>
      </c>
      <c r="F25" s="649" t="s">
        <v>192</v>
      </c>
      <c r="G25" s="649" t="s">
        <v>192</v>
      </c>
    </row>
    <row r="26" spans="2:7" ht="15" customHeight="1" thickBot="1" x14ac:dyDescent="0.25">
      <c r="B26" s="665" t="s">
        <v>10</v>
      </c>
      <c r="C26" s="651">
        <f>SUM(C27:C31)</f>
        <v>15832</v>
      </c>
      <c r="D26" s="652">
        <f>SUM(D27:D31)</f>
        <v>15831.8</v>
      </c>
      <c r="E26" s="651">
        <f>SUM(E27:E31)</f>
        <v>16242</v>
      </c>
      <c r="F26" s="653">
        <f t="shared" si="0"/>
        <v>102.58969176351694</v>
      </c>
      <c r="G26" s="653">
        <f t="shared" si="1"/>
        <v>102.59098775881455</v>
      </c>
    </row>
    <row r="27" spans="2:7" ht="15" customHeight="1" x14ac:dyDescent="0.2">
      <c r="B27" s="659" t="s">
        <v>11</v>
      </c>
      <c r="C27" s="660">
        <v>700</v>
      </c>
      <c r="D27" s="661">
        <v>700</v>
      </c>
      <c r="E27" s="660">
        <v>819</v>
      </c>
      <c r="F27" s="657">
        <f t="shared" si="0"/>
        <v>117</v>
      </c>
      <c r="G27" s="657">
        <f t="shared" si="1"/>
        <v>117</v>
      </c>
    </row>
    <row r="28" spans="2:7" ht="15" customHeight="1" x14ac:dyDescent="0.2">
      <c r="B28" s="658" t="s">
        <v>181</v>
      </c>
      <c r="C28" s="655">
        <v>10795</v>
      </c>
      <c r="D28" s="656">
        <v>10795</v>
      </c>
      <c r="E28" s="655">
        <v>10891</v>
      </c>
      <c r="F28" s="657">
        <f t="shared" si="0"/>
        <v>100.88930060213062</v>
      </c>
      <c r="G28" s="657">
        <f t="shared" si="1"/>
        <v>100.88930060213062</v>
      </c>
    </row>
    <row r="29" spans="2:7" ht="15" customHeight="1" x14ac:dyDescent="0.2">
      <c r="B29" s="666" t="s">
        <v>655</v>
      </c>
      <c r="C29" s="655">
        <v>0</v>
      </c>
      <c r="D29" s="656">
        <v>0</v>
      </c>
      <c r="E29" s="655">
        <v>0</v>
      </c>
      <c r="F29" s="657" t="s">
        <v>192</v>
      </c>
      <c r="G29" s="657" t="s">
        <v>192</v>
      </c>
    </row>
    <row r="30" spans="2:7" ht="15" customHeight="1" x14ac:dyDescent="0.2">
      <c r="B30" s="662" t="s">
        <v>99</v>
      </c>
      <c r="C30" s="655">
        <v>3716</v>
      </c>
      <c r="D30" s="656">
        <v>3715.64</v>
      </c>
      <c r="E30" s="655">
        <v>3918</v>
      </c>
      <c r="F30" s="657">
        <f t="shared" si="0"/>
        <v>105.43595263724434</v>
      </c>
      <c r="G30" s="657">
        <f t="shared" si="1"/>
        <v>105.44616808948122</v>
      </c>
    </row>
    <row r="31" spans="2:7" ht="15" customHeight="1" thickBot="1" x14ac:dyDescent="0.25">
      <c r="B31" s="667" t="s">
        <v>191</v>
      </c>
      <c r="C31" s="647">
        <v>621</v>
      </c>
      <c r="D31" s="648">
        <v>621.16</v>
      </c>
      <c r="E31" s="647">
        <v>614</v>
      </c>
      <c r="F31" s="649">
        <f t="shared" si="0"/>
        <v>98.87278582930756</v>
      </c>
      <c r="G31" s="649">
        <f t="shared" si="1"/>
        <v>98.847317921308516</v>
      </c>
    </row>
    <row r="32" spans="2:7" ht="15" customHeight="1" thickBot="1" x14ac:dyDescent="0.25">
      <c r="B32" s="668" t="s">
        <v>656</v>
      </c>
      <c r="C32" s="651">
        <v>40</v>
      </c>
      <c r="D32" s="652">
        <v>40</v>
      </c>
      <c r="E32" s="651">
        <v>512</v>
      </c>
      <c r="F32" s="653">
        <f t="shared" si="0"/>
        <v>1280</v>
      </c>
      <c r="G32" s="653">
        <f t="shared" si="1"/>
        <v>1280</v>
      </c>
    </row>
    <row r="33" spans="2:7" ht="15" customHeight="1" thickBot="1" x14ac:dyDescent="0.25">
      <c r="B33" s="665" t="s">
        <v>182</v>
      </c>
      <c r="C33" s="651">
        <v>76</v>
      </c>
      <c r="D33" s="652">
        <v>55.9</v>
      </c>
      <c r="E33" s="651">
        <v>732.25</v>
      </c>
      <c r="F33" s="653">
        <f t="shared" si="0"/>
        <v>963.48684210526324</v>
      </c>
      <c r="G33" s="653">
        <f t="shared" si="1"/>
        <v>1309.928443649374</v>
      </c>
    </row>
    <row r="34" spans="2:7" ht="15" customHeight="1" thickBot="1" x14ac:dyDescent="0.25">
      <c r="B34" s="650" t="s">
        <v>93</v>
      </c>
      <c r="C34" s="651">
        <v>368</v>
      </c>
      <c r="D34" s="652">
        <v>388.4</v>
      </c>
      <c r="E34" s="651">
        <v>388</v>
      </c>
      <c r="F34" s="653">
        <f t="shared" si="0"/>
        <v>105.43478260869566</v>
      </c>
      <c r="G34" s="653">
        <f t="shared" si="1"/>
        <v>99.897013388259538</v>
      </c>
    </row>
    <row r="35" spans="2:7" ht="30" customHeight="1" thickBot="1" x14ac:dyDescent="0.25">
      <c r="B35" s="669" t="s">
        <v>13</v>
      </c>
      <c r="C35" s="670">
        <f>C9-C11</f>
        <v>-47500</v>
      </c>
      <c r="D35" s="671">
        <f>D9-D11</f>
        <v>-67676.89999999998</v>
      </c>
      <c r="E35" s="670">
        <f>E9-E11</f>
        <v>-66817.25</v>
      </c>
      <c r="F35" s="672">
        <f t="shared" si="0"/>
        <v>140.6678947368421</v>
      </c>
      <c r="G35" s="672">
        <f t="shared" si="1"/>
        <v>98.729773379099839</v>
      </c>
    </row>
    <row r="36" spans="2:7" ht="30" customHeight="1" thickBot="1" x14ac:dyDescent="0.25">
      <c r="B36" s="673" t="s">
        <v>63</v>
      </c>
      <c r="C36" s="674">
        <v>47500</v>
      </c>
      <c r="D36" s="675">
        <v>67676.899999999994</v>
      </c>
      <c r="E36" s="674">
        <v>67677</v>
      </c>
      <c r="F36" s="676">
        <f>E36/C36*100</f>
        <v>142.4778947368421</v>
      </c>
      <c r="G36" s="676">
        <f>E36/D36*100</f>
        <v>100.00014776090514</v>
      </c>
    </row>
    <row r="37" spans="2:7" ht="30" customHeight="1" thickBot="1" x14ac:dyDescent="0.25">
      <c r="B37" s="677" t="s">
        <v>14</v>
      </c>
      <c r="C37" s="678">
        <f>C35+C36</f>
        <v>0</v>
      </c>
      <c r="D37" s="678">
        <f>D35+D36</f>
        <v>0</v>
      </c>
      <c r="E37" s="678">
        <f>E35+E36</f>
        <v>859.75</v>
      </c>
      <c r="F37" s="676" t="s">
        <v>192</v>
      </c>
      <c r="G37" s="676" t="s">
        <v>192</v>
      </c>
    </row>
    <row r="38" spans="2:7" ht="15" customHeight="1" x14ac:dyDescent="0.2"/>
    <row r="39" spans="2:7" ht="15" customHeight="1" x14ac:dyDescent="0.2"/>
    <row r="40" spans="2:7" ht="15" customHeight="1" x14ac:dyDescent="0.2"/>
    <row r="41" spans="2:7" ht="15" customHeight="1" x14ac:dyDescent="0.2"/>
    <row r="42" spans="2:7" ht="15" customHeight="1" x14ac:dyDescent="0.2"/>
    <row r="43" spans="2:7" ht="15" customHeight="1" x14ac:dyDescent="0.2"/>
    <row r="44" spans="2:7" ht="15" customHeight="1" x14ac:dyDescent="0.2"/>
    <row r="45" spans="2:7" ht="15" customHeight="1" x14ac:dyDescent="0.2"/>
    <row r="46" spans="2:7" ht="15" customHeight="1" x14ac:dyDescent="0.2"/>
    <row r="47" spans="2:7" ht="15" customHeight="1" x14ac:dyDescent="0.2"/>
    <row r="48" spans="2:7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</sheetData>
  <mergeCells count="2">
    <mergeCell ref="B4:G4"/>
    <mergeCell ref="B5:G5"/>
  </mergeCells>
  <printOptions horizontalCentered="1" verticalCentered="1"/>
  <pageMargins left="0" right="0" top="0" bottom="0" header="0.33" footer="0.28000000000000003"/>
  <pageSetup paperSize="9" scale="91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2675C-02EC-489A-81E0-62610611C2A5}">
  <dimension ref="B2:L38"/>
  <sheetViews>
    <sheetView zoomScaleNormal="100" workbookViewId="0">
      <selection activeCell="E36" sqref="E36"/>
    </sheetView>
  </sheetViews>
  <sheetFormatPr defaultColWidth="9.140625" defaultRowHeight="12.75" x14ac:dyDescent="0.2"/>
  <cols>
    <col min="1" max="1" width="1.7109375" style="1" customWidth="1"/>
    <col min="2" max="2" width="35.140625" style="7" customWidth="1"/>
    <col min="3" max="3" width="14.140625" style="63" customWidth="1"/>
    <col min="4" max="4" width="14.28515625" style="8" customWidth="1"/>
    <col min="5" max="5" width="13.140625" style="63" customWidth="1"/>
    <col min="6" max="6" width="11.5703125" style="679" customWidth="1"/>
    <col min="7" max="7" width="10.28515625" style="679" customWidth="1"/>
    <col min="8" max="8" width="13.42578125" style="1" customWidth="1"/>
    <col min="9" max="9" width="11.28515625" style="1" bestFit="1" customWidth="1"/>
    <col min="10" max="16384" width="9.140625" style="1"/>
  </cols>
  <sheetData>
    <row r="2" spans="2:12" x14ac:dyDescent="0.2">
      <c r="E2" s="63" t="s">
        <v>112</v>
      </c>
    </row>
    <row r="4" spans="2:12" ht="15" x14ac:dyDescent="0.25">
      <c r="B4" s="837" t="s">
        <v>101</v>
      </c>
      <c r="C4" s="838"/>
      <c r="D4" s="838"/>
      <c r="E4" s="838"/>
      <c r="F4" s="838"/>
      <c r="G4" s="838"/>
    </row>
    <row r="5" spans="2:12" ht="15" x14ac:dyDescent="0.25">
      <c r="B5" s="837" t="s">
        <v>645</v>
      </c>
      <c r="C5" s="838"/>
      <c r="D5" s="838"/>
      <c r="E5" s="838"/>
      <c r="F5" s="838"/>
      <c r="G5" s="838"/>
    </row>
    <row r="6" spans="2:12" ht="13.5" thickBot="1" x14ac:dyDescent="0.25">
      <c r="B6" s="839" t="s">
        <v>21</v>
      </c>
      <c r="C6" s="840"/>
      <c r="D6" s="840"/>
      <c r="E6" s="840"/>
      <c r="F6" s="840"/>
      <c r="G6" s="840"/>
    </row>
    <row r="7" spans="2:12" ht="39" customHeight="1" thickBot="1" x14ac:dyDescent="0.25">
      <c r="B7" s="9" t="s">
        <v>36</v>
      </c>
      <c r="C7" s="680" t="s">
        <v>657</v>
      </c>
      <c r="D7" s="10" t="s">
        <v>658</v>
      </c>
      <c r="E7" s="681" t="s">
        <v>659</v>
      </c>
      <c r="F7" s="682" t="s">
        <v>94</v>
      </c>
      <c r="G7" s="682" t="s">
        <v>95</v>
      </c>
    </row>
    <row r="8" spans="2:12" ht="30" customHeight="1" thickBot="1" x14ac:dyDescent="0.25">
      <c r="B8" s="11" t="s">
        <v>3</v>
      </c>
      <c r="C8" s="12">
        <f>C9+C10</f>
        <v>651</v>
      </c>
      <c r="D8" s="13">
        <f>D9+D10</f>
        <v>651</v>
      </c>
      <c r="E8" s="12">
        <f>E9+E10</f>
        <v>156.00450000000001</v>
      </c>
      <c r="F8" s="14">
        <f>E8/C8*100</f>
        <v>23.963824884792629</v>
      </c>
      <c r="G8" s="58">
        <f>E8/D8*100</f>
        <v>23.963824884792629</v>
      </c>
      <c r="I8" s="2"/>
    </row>
    <row r="9" spans="2:12" ht="15" customHeight="1" x14ac:dyDescent="0.2">
      <c r="B9" s="15" t="s">
        <v>108</v>
      </c>
      <c r="C9" s="16">
        <v>650</v>
      </c>
      <c r="D9" s="17">
        <v>650</v>
      </c>
      <c r="E9" s="683">
        <v>156</v>
      </c>
      <c r="F9" s="18">
        <f t="shared" ref="F9:F36" si="0">E9/C9*100</f>
        <v>24</v>
      </c>
      <c r="G9" s="684">
        <f t="shared" ref="G9:G36" si="1">E9/D9*100</f>
        <v>24</v>
      </c>
      <c r="H9" s="2"/>
    </row>
    <row r="10" spans="2:12" ht="15" customHeight="1" thickBot="1" x14ac:dyDescent="0.25">
      <c r="B10" s="19" t="s">
        <v>109</v>
      </c>
      <c r="C10" s="20">
        <v>1</v>
      </c>
      <c r="D10" s="21">
        <v>1</v>
      </c>
      <c r="E10" s="685">
        <v>4.4999999999999997E-3</v>
      </c>
      <c r="F10" s="50">
        <f t="shared" si="0"/>
        <v>0.44999999999999996</v>
      </c>
      <c r="G10" s="686">
        <f t="shared" si="1"/>
        <v>0.44999999999999996</v>
      </c>
      <c r="J10" s="22"/>
    </row>
    <row r="11" spans="2:12" ht="30" customHeight="1" thickBot="1" x14ac:dyDescent="0.25">
      <c r="B11" s="11" t="s">
        <v>5</v>
      </c>
      <c r="C11" s="12">
        <f>C12+C15+C20+C30+C34</f>
        <v>5651</v>
      </c>
      <c r="D11" s="13">
        <f>D12+D15+D20+D28+D30+D34</f>
        <v>5997.7</v>
      </c>
      <c r="E11" s="54">
        <f>E12+E15+E20+E28+E30+E34</f>
        <v>4396.7199999999993</v>
      </c>
      <c r="F11" s="14">
        <f t="shared" si="0"/>
        <v>77.804282427888865</v>
      </c>
      <c r="G11" s="58">
        <f t="shared" si="1"/>
        <v>73.306767594244448</v>
      </c>
      <c r="H11" s="22"/>
      <c r="I11" s="22"/>
    </row>
    <row r="12" spans="2:12" ht="15" customHeight="1" thickBot="1" x14ac:dyDescent="0.25">
      <c r="B12" s="687" t="s">
        <v>6</v>
      </c>
      <c r="C12" s="688">
        <f>SUM(C13:C14)</f>
        <v>265</v>
      </c>
      <c r="D12" s="689">
        <f>SUM(D13:D14)</f>
        <v>520</v>
      </c>
      <c r="E12" s="688">
        <f>SUM(E13:E14)</f>
        <v>187</v>
      </c>
      <c r="F12" s="690">
        <f t="shared" si="0"/>
        <v>70.566037735849051</v>
      </c>
      <c r="G12" s="691">
        <f t="shared" si="1"/>
        <v>35.96153846153846</v>
      </c>
    </row>
    <row r="13" spans="2:12" ht="15" customHeight="1" x14ac:dyDescent="0.2">
      <c r="B13" s="23" t="s">
        <v>103</v>
      </c>
      <c r="C13" s="24">
        <v>143</v>
      </c>
      <c r="D13" s="25">
        <v>366</v>
      </c>
      <c r="E13" s="692">
        <v>90</v>
      </c>
      <c r="F13" s="18">
        <f t="shared" si="0"/>
        <v>62.93706293706294</v>
      </c>
      <c r="G13" s="684">
        <f t="shared" si="1"/>
        <v>24.590163934426229</v>
      </c>
      <c r="H13" s="22"/>
    </row>
    <row r="14" spans="2:12" ht="15" customHeight="1" thickBot="1" x14ac:dyDescent="0.25">
      <c r="B14" s="27" t="s">
        <v>104</v>
      </c>
      <c r="C14" s="28">
        <v>122</v>
      </c>
      <c r="D14" s="21">
        <v>154</v>
      </c>
      <c r="E14" s="29">
        <v>97</v>
      </c>
      <c r="F14" s="50">
        <f t="shared" si="0"/>
        <v>79.508196721311478</v>
      </c>
      <c r="G14" s="686">
        <f t="shared" si="1"/>
        <v>62.987012987012989</v>
      </c>
    </row>
    <row r="15" spans="2:12" ht="15" customHeight="1" thickBot="1" x14ac:dyDescent="0.25">
      <c r="B15" s="687" t="s">
        <v>8</v>
      </c>
      <c r="C15" s="688">
        <f>SUM(C16:C19)</f>
        <v>596.79999999999995</v>
      </c>
      <c r="D15" s="689">
        <f>D16+D17+D18+D19</f>
        <v>1198</v>
      </c>
      <c r="E15" s="688">
        <f>E16+E17+E18+E19</f>
        <v>459</v>
      </c>
      <c r="F15" s="690">
        <f t="shared" si="0"/>
        <v>76.910187667560322</v>
      </c>
      <c r="G15" s="691">
        <f t="shared" si="1"/>
        <v>38.313856427378965</v>
      </c>
      <c r="I15" s="1" t="s">
        <v>96</v>
      </c>
      <c r="L15" s="2"/>
    </row>
    <row r="16" spans="2:12" ht="15" customHeight="1" x14ac:dyDescent="0.2">
      <c r="B16" s="23" t="s">
        <v>9</v>
      </c>
      <c r="C16" s="24">
        <v>5</v>
      </c>
      <c r="D16" s="31">
        <v>5</v>
      </c>
      <c r="E16" s="692">
        <v>0</v>
      </c>
      <c r="F16" s="18">
        <f t="shared" si="0"/>
        <v>0</v>
      </c>
      <c r="G16" s="684">
        <f t="shared" si="1"/>
        <v>0</v>
      </c>
    </row>
    <row r="17" spans="2:10" ht="15" customHeight="1" x14ac:dyDescent="0.2">
      <c r="B17" s="32" t="s">
        <v>90</v>
      </c>
      <c r="C17" s="16">
        <v>0</v>
      </c>
      <c r="D17" s="33">
        <v>0</v>
      </c>
      <c r="E17" s="693">
        <v>0</v>
      </c>
      <c r="F17" s="34" t="s">
        <v>192</v>
      </c>
      <c r="G17" s="694" t="s">
        <v>192</v>
      </c>
      <c r="H17" s="35"/>
      <c r="J17" s="2"/>
    </row>
    <row r="18" spans="2:10" ht="15" customHeight="1" x14ac:dyDescent="0.2">
      <c r="B18" s="32" t="s">
        <v>105</v>
      </c>
      <c r="C18" s="16">
        <v>0</v>
      </c>
      <c r="D18" s="33">
        <v>0</v>
      </c>
      <c r="E18" s="693">
        <v>0</v>
      </c>
      <c r="F18" s="34" t="s">
        <v>192</v>
      </c>
      <c r="G18" s="694" t="s">
        <v>192</v>
      </c>
      <c r="H18" s="35"/>
    </row>
    <row r="19" spans="2:10" ht="15" customHeight="1" thickBot="1" x14ac:dyDescent="0.25">
      <c r="B19" s="27" t="s">
        <v>18</v>
      </c>
      <c r="C19" s="28">
        <v>591.79999999999995</v>
      </c>
      <c r="D19" s="36">
        <v>1193</v>
      </c>
      <c r="E19" s="695">
        <v>459</v>
      </c>
      <c r="F19" s="50">
        <f t="shared" si="0"/>
        <v>77.55998648191958</v>
      </c>
      <c r="G19" s="686">
        <f t="shared" si="1"/>
        <v>38.474434199497068</v>
      </c>
      <c r="H19" s="35"/>
    </row>
    <row r="20" spans="2:10" ht="15" customHeight="1" thickBot="1" x14ac:dyDescent="0.25">
      <c r="B20" s="687" t="s">
        <v>10</v>
      </c>
      <c r="C20" s="688">
        <f>C21+SUM(C25:C26)+C27</f>
        <v>4749.7</v>
      </c>
      <c r="D20" s="696">
        <f>D21+D24+D25+D26+D27</f>
        <v>4123</v>
      </c>
      <c r="E20" s="688">
        <f t="shared" ref="E20" si="2">E21+SUM(E25:E26)+E27</f>
        <v>3638.72</v>
      </c>
      <c r="F20" s="690">
        <f t="shared" si="0"/>
        <v>76.609470071794007</v>
      </c>
      <c r="G20" s="691">
        <f t="shared" si="1"/>
        <v>88.254183846713545</v>
      </c>
      <c r="H20" s="35"/>
    </row>
    <row r="21" spans="2:10" ht="15" customHeight="1" x14ac:dyDescent="0.2">
      <c r="B21" s="37" t="s">
        <v>102</v>
      </c>
      <c r="C21" s="38">
        <v>3000</v>
      </c>
      <c r="D21" s="39">
        <f>SUM(D22:D24)</f>
        <v>3013</v>
      </c>
      <c r="E21" s="38">
        <f>SUM(E22:E24)</f>
        <v>2662.72</v>
      </c>
      <c r="F21" s="18">
        <f t="shared" si="0"/>
        <v>88.757333333333321</v>
      </c>
      <c r="G21" s="684">
        <f t="shared" si="1"/>
        <v>88.374377696647855</v>
      </c>
      <c r="H21" s="35"/>
    </row>
    <row r="22" spans="2:10" ht="15" customHeight="1" x14ac:dyDescent="0.2">
      <c r="B22" s="40" t="s">
        <v>106</v>
      </c>
      <c r="C22" s="41">
        <v>3000</v>
      </c>
      <c r="D22" s="42">
        <v>3000</v>
      </c>
      <c r="E22" s="697">
        <v>2643</v>
      </c>
      <c r="F22" s="30">
        <f t="shared" si="0"/>
        <v>88.1</v>
      </c>
      <c r="G22" s="698">
        <f t="shared" si="1"/>
        <v>88.1</v>
      </c>
      <c r="H22" s="35"/>
    </row>
    <row r="23" spans="2:10" ht="15" customHeight="1" x14ac:dyDescent="0.2">
      <c r="B23" s="40" t="s">
        <v>208</v>
      </c>
      <c r="C23" s="41">
        <v>0</v>
      </c>
      <c r="D23" s="42">
        <v>13</v>
      </c>
      <c r="E23" s="697">
        <v>18</v>
      </c>
      <c r="F23" s="53" t="s">
        <v>192</v>
      </c>
      <c r="G23" s="698">
        <f t="shared" si="1"/>
        <v>138.46153846153845</v>
      </c>
      <c r="H23" s="35"/>
      <c r="I23" s="2"/>
    </row>
    <row r="24" spans="2:10" ht="15" customHeight="1" x14ac:dyDescent="0.2">
      <c r="B24" s="43" t="s">
        <v>107</v>
      </c>
      <c r="C24" s="44">
        <v>0</v>
      </c>
      <c r="D24" s="45">
        <v>0</v>
      </c>
      <c r="E24" s="699">
        <v>1.72</v>
      </c>
      <c r="F24" s="26" t="s">
        <v>192</v>
      </c>
      <c r="G24" s="700" t="s">
        <v>192</v>
      </c>
      <c r="H24" s="35"/>
    </row>
    <row r="25" spans="2:10" ht="15" customHeight="1" x14ac:dyDescent="0.2">
      <c r="B25" s="15" t="s">
        <v>193</v>
      </c>
      <c r="C25" s="16">
        <f>1655+70</f>
        <v>1725</v>
      </c>
      <c r="D25" s="33">
        <v>1035</v>
      </c>
      <c r="E25" s="695">
        <v>952</v>
      </c>
      <c r="F25" s="34">
        <f t="shared" si="0"/>
        <v>55.188405797101446</v>
      </c>
      <c r="G25" s="694">
        <f t="shared" si="1"/>
        <v>91.980676328502426</v>
      </c>
      <c r="H25" s="35"/>
    </row>
    <row r="26" spans="2:10" ht="15" customHeight="1" x14ac:dyDescent="0.2">
      <c r="B26" s="46" t="s">
        <v>149</v>
      </c>
      <c r="C26" s="28">
        <v>10</v>
      </c>
      <c r="D26" s="36">
        <v>60</v>
      </c>
      <c r="E26" s="695">
        <v>13</v>
      </c>
      <c r="F26" s="34">
        <f t="shared" si="0"/>
        <v>130</v>
      </c>
      <c r="G26" s="694">
        <f t="shared" si="1"/>
        <v>21.666666666666668</v>
      </c>
      <c r="H26" s="35"/>
    </row>
    <row r="27" spans="2:10" ht="15" customHeight="1" thickBot="1" x14ac:dyDescent="0.25">
      <c r="B27" s="47" t="s">
        <v>194</v>
      </c>
      <c r="C27" s="48">
        <v>14.7</v>
      </c>
      <c r="D27" s="49">
        <v>15</v>
      </c>
      <c r="E27" s="701">
        <v>11</v>
      </c>
      <c r="F27" s="50">
        <f t="shared" si="0"/>
        <v>74.829931972789126</v>
      </c>
      <c r="G27" s="686">
        <f t="shared" si="1"/>
        <v>73.333333333333329</v>
      </c>
      <c r="H27" s="35"/>
    </row>
    <row r="28" spans="2:10" ht="15" customHeight="1" thickBot="1" x14ac:dyDescent="0.25">
      <c r="B28" s="687" t="s">
        <v>19</v>
      </c>
      <c r="C28" s="688">
        <f>C29</f>
        <v>0</v>
      </c>
      <c r="D28" s="696">
        <f>D29</f>
        <v>0</v>
      </c>
      <c r="E28" s="702">
        <v>0</v>
      </c>
      <c r="F28" s="690" t="s">
        <v>192</v>
      </c>
      <c r="G28" s="691" t="s">
        <v>192</v>
      </c>
      <c r="H28" s="35"/>
    </row>
    <row r="29" spans="2:10" ht="15" customHeight="1" thickBot="1" x14ac:dyDescent="0.25">
      <c r="B29" s="19" t="s">
        <v>110</v>
      </c>
      <c r="C29" s="51">
        <v>0</v>
      </c>
      <c r="D29" s="52">
        <v>0</v>
      </c>
      <c r="E29" s="703">
        <v>0</v>
      </c>
      <c r="F29" s="704" t="s">
        <v>192</v>
      </c>
      <c r="G29" s="705" t="s">
        <v>192</v>
      </c>
      <c r="H29" s="35"/>
      <c r="I29" s="2"/>
    </row>
    <row r="30" spans="2:10" ht="15" customHeight="1" thickBot="1" x14ac:dyDescent="0.25">
      <c r="B30" s="687" t="s">
        <v>20</v>
      </c>
      <c r="C30" s="702">
        <f>SUM(C31:C33)</f>
        <v>0</v>
      </c>
      <c r="D30" s="689">
        <f>SUM(D31:D33)</f>
        <v>154.69999999999999</v>
      </c>
      <c r="E30" s="702">
        <f>SUM(E31:E33)</f>
        <v>110</v>
      </c>
      <c r="F30" s="690" t="s">
        <v>192</v>
      </c>
      <c r="G30" s="691" t="s">
        <v>192</v>
      </c>
      <c r="H30" s="35"/>
      <c r="I30" s="22"/>
    </row>
    <row r="31" spans="2:10" ht="15" customHeight="1" x14ac:dyDescent="0.2">
      <c r="B31" s="19" t="s">
        <v>660</v>
      </c>
      <c r="C31" s="24">
        <v>0</v>
      </c>
      <c r="D31" s="31">
        <v>0</v>
      </c>
      <c r="E31" s="706">
        <v>0</v>
      </c>
      <c r="F31" s="18" t="s">
        <v>192</v>
      </c>
      <c r="G31" s="684" t="s">
        <v>192</v>
      </c>
      <c r="H31" s="35"/>
      <c r="I31" s="22"/>
    </row>
    <row r="32" spans="2:10" ht="15" customHeight="1" x14ac:dyDescent="0.2">
      <c r="B32" s="46" t="s">
        <v>111</v>
      </c>
      <c r="C32" s="28">
        <v>0</v>
      </c>
      <c r="D32" s="36">
        <v>34.700000000000003</v>
      </c>
      <c r="E32" s="693">
        <v>21</v>
      </c>
      <c r="F32" s="34" t="s">
        <v>192</v>
      </c>
      <c r="G32" s="694">
        <f t="shared" si="1"/>
        <v>60.518731988472616</v>
      </c>
      <c r="H32" s="35"/>
    </row>
    <row r="33" spans="2:9" ht="15" customHeight="1" thickBot="1" x14ac:dyDescent="0.25">
      <c r="B33" s="46" t="s">
        <v>661</v>
      </c>
      <c r="C33" s="28">
        <v>0</v>
      </c>
      <c r="D33" s="36">
        <v>120</v>
      </c>
      <c r="E33" s="703">
        <v>89</v>
      </c>
      <c r="F33" s="50" t="s">
        <v>192</v>
      </c>
      <c r="G33" s="694">
        <f t="shared" si="1"/>
        <v>74.166666666666671</v>
      </c>
      <c r="H33" s="35"/>
    </row>
    <row r="34" spans="2:9" ht="15" customHeight="1" thickBot="1" x14ac:dyDescent="0.25">
      <c r="B34" s="687" t="s">
        <v>12</v>
      </c>
      <c r="C34" s="707">
        <v>39.5</v>
      </c>
      <c r="D34" s="708">
        <v>2</v>
      </c>
      <c r="E34" s="702">
        <v>2</v>
      </c>
      <c r="F34" s="690">
        <f t="shared" si="0"/>
        <v>5.0632911392405067</v>
      </c>
      <c r="G34" s="691">
        <f t="shared" si="1"/>
        <v>100</v>
      </c>
      <c r="H34" s="35"/>
    </row>
    <row r="35" spans="2:9" ht="30" customHeight="1" thickBot="1" x14ac:dyDescent="0.25">
      <c r="B35" s="11" t="s">
        <v>13</v>
      </c>
      <c r="C35" s="12">
        <f>C8-C11</f>
        <v>-5000</v>
      </c>
      <c r="D35" s="13">
        <f>D8-D11</f>
        <v>-5346.7</v>
      </c>
      <c r="E35" s="54">
        <f>E8-E11</f>
        <v>-4240.7154999999993</v>
      </c>
      <c r="F35" s="14">
        <f t="shared" si="0"/>
        <v>84.814309999999978</v>
      </c>
      <c r="G35" s="58">
        <f t="shared" si="1"/>
        <v>79.314633325228641</v>
      </c>
      <c r="H35" s="35"/>
    </row>
    <row r="36" spans="2:9" ht="30" customHeight="1" thickBot="1" x14ac:dyDescent="0.3">
      <c r="B36" s="55" t="s">
        <v>63</v>
      </c>
      <c r="C36" s="56">
        <f>C35*(-1)</f>
        <v>5000</v>
      </c>
      <c r="D36" s="57">
        <f>D35*(-1)</f>
        <v>5346.7</v>
      </c>
      <c r="E36" s="56">
        <v>5347</v>
      </c>
      <c r="F36" s="14">
        <f t="shared" si="0"/>
        <v>106.94</v>
      </c>
      <c r="G36" s="58">
        <f t="shared" si="1"/>
        <v>100.00561093758766</v>
      </c>
      <c r="H36" s="59"/>
      <c r="I36" s="35"/>
    </row>
    <row r="37" spans="2:9" ht="30" customHeight="1" thickBot="1" x14ac:dyDescent="0.25">
      <c r="B37" s="60" t="s">
        <v>14</v>
      </c>
      <c r="C37" s="12">
        <f>SUM(C35:C36)</f>
        <v>0</v>
      </c>
      <c r="D37" s="13">
        <f t="shared" ref="D37" si="3">SUM(D35:D36)</f>
        <v>0</v>
      </c>
      <c r="E37" s="12">
        <f>SUM(E35:E36)</f>
        <v>1106.2845000000007</v>
      </c>
      <c r="F37" s="14" t="s">
        <v>192</v>
      </c>
      <c r="G37" s="58" t="s">
        <v>192</v>
      </c>
      <c r="H37" s="35"/>
    </row>
    <row r="38" spans="2:9" x14ac:dyDescent="0.2">
      <c r="B38" s="61"/>
      <c r="C38" s="709"/>
      <c r="D38" s="62"/>
      <c r="E38" s="709"/>
      <c r="F38" s="710"/>
      <c r="G38" s="710"/>
    </row>
  </sheetData>
  <mergeCells count="3">
    <mergeCell ref="B4:G4"/>
    <mergeCell ref="B5:G5"/>
    <mergeCell ref="B6:G6"/>
  </mergeCells>
  <pageMargins left="0.70866141732283472" right="0.70866141732283472" top="0.78740157480314965" bottom="0.78740157480314965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64C6C-9707-47D2-9A45-AC409C4E815E}">
  <sheetPr>
    <pageSetUpPr fitToPage="1"/>
  </sheetPr>
  <dimension ref="A1:G55"/>
  <sheetViews>
    <sheetView topLeftCell="A25" zoomScaleNormal="100" workbookViewId="0">
      <selection activeCell="E53" sqref="E53"/>
    </sheetView>
  </sheetViews>
  <sheetFormatPr defaultRowHeight="12.75" x14ac:dyDescent="0.2"/>
  <cols>
    <col min="1" max="1" width="1.85546875" style="578" customWidth="1"/>
    <col min="2" max="2" width="35.140625" style="578" bestFit="1" customWidth="1"/>
    <col min="3" max="3" width="13.28515625" style="578" customWidth="1"/>
    <col min="4" max="4" width="13.42578125" style="578" customWidth="1"/>
    <col min="5" max="7" width="13.28515625" style="578" customWidth="1"/>
    <col min="8" max="8" width="2" style="578" customWidth="1"/>
    <col min="9" max="9" width="12" style="578" bestFit="1" customWidth="1"/>
    <col min="10" max="10" width="12.85546875" style="578" bestFit="1" customWidth="1"/>
    <col min="11" max="11" width="15" style="578" bestFit="1" customWidth="1"/>
    <col min="12" max="12" width="9.140625" style="578"/>
    <col min="13" max="13" width="11.28515625" style="578" bestFit="1" customWidth="1"/>
    <col min="14" max="235" width="9.140625" style="578"/>
    <col min="236" max="236" width="4" style="578" customWidth="1"/>
    <col min="237" max="237" width="34.85546875" style="578" customWidth="1"/>
    <col min="238" max="238" width="11" style="578" customWidth="1"/>
    <col min="239" max="240" width="11.140625" style="578" customWidth="1"/>
    <col min="241" max="241" width="10.140625" style="578" customWidth="1"/>
    <col min="242" max="242" width="10.42578125" style="578" customWidth="1"/>
    <col min="243" max="491" width="9.140625" style="578"/>
    <col min="492" max="492" width="4" style="578" customWidth="1"/>
    <col min="493" max="493" width="34.85546875" style="578" customWidth="1"/>
    <col min="494" max="494" width="11" style="578" customWidth="1"/>
    <col min="495" max="496" width="11.140625" style="578" customWidth="1"/>
    <col min="497" max="497" width="10.140625" style="578" customWidth="1"/>
    <col min="498" max="498" width="10.42578125" style="578" customWidth="1"/>
    <col min="499" max="747" width="9.140625" style="578"/>
    <col min="748" max="748" width="4" style="578" customWidth="1"/>
    <col min="749" max="749" width="34.85546875" style="578" customWidth="1"/>
    <col min="750" max="750" width="11" style="578" customWidth="1"/>
    <col min="751" max="752" width="11.140625" style="578" customWidth="1"/>
    <col min="753" max="753" width="10.140625" style="578" customWidth="1"/>
    <col min="754" max="754" width="10.42578125" style="578" customWidth="1"/>
    <col min="755" max="1003" width="9.140625" style="578"/>
    <col min="1004" max="1004" width="4" style="578" customWidth="1"/>
    <col min="1005" max="1005" width="34.85546875" style="578" customWidth="1"/>
    <col min="1006" max="1006" width="11" style="578" customWidth="1"/>
    <col min="1007" max="1008" width="11.140625" style="578" customWidth="1"/>
    <col min="1009" max="1009" width="10.140625" style="578" customWidth="1"/>
    <col min="1010" max="1010" width="10.42578125" style="578" customWidth="1"/>
    <col min="1011" max="1259" width="9.140625" style="578"/>
    <col min="1260" max="1260" width="4" style="578" customWidth="1"/>
    <col min="1261" max="1261" width="34.85546875" style="578" customWidth="1"/>
    <col min="1262" max="1262" width="11" style="578" customWidth="1"/>
    <col min="1263" max="1264" width="11.140625" style="578" customWidth="1"/>
    <col min="1265" max="1265" width="10.140625" style="578" customWidth="1"/>
    <col min="1266" max="1266" width="10.42578125" style="578" customWidth="1"/>
    <col min="1267" max="1515" width="9.140625" style="578"/>
    <col min="1516" max="1516" width="4" style="578" customWidth="1"/>
    <col min="1517" max="1517" width="34.85546875" style="578" customWidth="1"/>
    <col min="1518" max="1518" width="11" style="578" customWidth="1"/>
    <col min="1519" max="1520" width="11.140625" style="578" customWidth="1"/>
    <col min="1521" max="1521" width="10.140625" style="578" customWidth="1"/>
    <col min="1522" max="1522" width="10.42578125" style="578" customWidth="1"/>
    <col min="1523" max="1771" width="9.140625" style="578"/>
    <col min="1772" max="1772" width="4" style="578" customWidth="1"/>
    <col min="1773" max="1773" width="34.85546875" style="578" customWidth="1"/>
    <col min="1774" max="1774" width="11" style="578" customWidth="1"/>
    <col min="1775" max="1776" width="11.140625" style="578" customWidth="1"/>
    <col min="1777" max="1777" width="10.140625" style="578" customWidth="1"/>
    <col min="1778" max="1778" width="10.42578125" style="578" customWidth="1"/>
    <col min="1779" max="2027" width="9.140625" style="578"/>
    <col min="2028" max="2028" width="4" style="578" customWidth="1"/>
    <col min="2029" max="2029" width="34.85546875" style="578" customWidth="1"/>
    <col min="2030" max="2030" width="11" style="578" customWidth="1"/>
    <col min="2031" max="2032" width="11.140625" style="578" customWidth="1"/>
    <col min="2033" max="2033" width="10.140625" style="578" customWidth="1"/>
    <col min="2034" max="2034" width="10.42578125" style="578" customWidth="1"/>
    <col min="2035" max="2283" width="9.140625" style="578"/>
    <col min="2284" max="2284" width="4" style="578" customWidth="1"/>
    <col min="2285" max="2285" width="34.85546875" style="578" customWidth="1"/>
    <col min="2286" max="2286" width="11" style="578" customWidth="1"/>
    <col min="2287" max="2288" width="11.140625" style="578" customWidth="1"/>
    <col min="2289" max="2289" width="10.140625" style="578" customWidth="1"/>
    <col min="2290" max="2290" width="10.42578125" style="578" customWidth="1"/>
    <col min="2291" max="2539" width="9.140625" style="578"/>
    <col min="2540" max="2540" width="4" style="578" customWidth="1"/>
    <col min="2541" max="2541" width="34.85546875" style="578" customWidth="1"/>
    <col min="2542" max="2542" width="11" style="578" customWidth="1"/>
    <col min="2543" max="2544" width="11.140625" style="578" customWidth="1"/>
    <col min="2545" max="2545" width="10.140625" style="578" customWidth="1"/>
    <col min="2546" max="2546" width="10.42578125" style="578" customWidth="1"/>
    <col min="2547" max="2795" width="9.140625" style="578"/>
    <col min="2796" max="2796" width="4" style="578" customWidth="1"/>
    <col min="2797" max="2797" width="34.85546875" style="578" customWidth="1"/>
    <col min="2798" max="2798" width="11" style="578" customWidth="1"/>
    <col min="2799" max="2800" width="11.140625" style="578" customWidth="1"/>
    <col min="2801" max="2801" width="10.140625" style="578" customWidth="1"/>
    <col min="2802" max="2802" width="10.42578125" style="578" customWidth="1"/>
    <col min="2803" max="3051" width="9.140625" style="578"/>
    <col min="3052" max="3052" width="4" style="578" customWidth="1"/>
    <col min="3053" max="3053" width="34.85546875" style="578" customWidth="1"/>
    <col min="3054" max="3054" width="11" style="578" customWidth="1"/>
    <col min="3055" max="3056" width="11.140625" style="578" customWidth="1"/>
    <col min="3057" max="3057" width="10.140625" style="578" customWidth="1"/>
    <col min="3058" max="3058" width="10.42578125" style="578" customWidth="1"/>
    <col min="3059" max="3307" width="9.140625" style="578"/>
    <col min="3308" max="3308" width="4" style="578" customWidth="1"/>
    <col min="3309" max="3309" width="34.85546875" style="578" customWidth="1"/>
    <col min="3310" max="3310" width="11" style="578" customWidth="1"/>
    <col min="3311" max="3312" width="11.140625" style="578" customWidth="1"/>
    <col min="3313" max="3313" width="10.140625" style="578" customWidth="1"/>
    <col min="3314" max="3314" width="10.42578125" style="578" customWidth="1"/>
    <col min="3315" max="3563" width="9.140625" style="578"/>
    <col min="3564" max="3564" width="4" style="578" customWidth="1"/>
    <col min="3565" max="3565" width="34.85546875" style="578" customWidth="1"/>
    <col min="3566" max="3566" width="11" style="578" customWidth="1"/>
    <col min="3567" max="3568" width="11.140625" style="578" customWidth="1"/>
    <col min="3569" max="3569" width="10.140625" style="578" customWidth="1"/>
    <col min="3570" max="3570" width="10.42578125" style="578" customWidth="1"/>
    <col min="3571" max="3819" width="9.140625" style="578"/>
    <col min="3820" max="3820" width="4" style="578" customWidth="1"/>
    <col min="3821" max="3821" width="34.85546875" style="578" customWidth="1"/>
    <col min="3822" max="3822" width="11" style="578" customWidth="1"/>
    <col min="3823" max="3824" width="11.140625" style="578" customWidth="1"/>
    <col min="3825" max="3825" width="10.140625" style="578" customWidth="1"/>
    <col min="3826" max="3826" width="10.42578125" style="578" customWidth="1"/>
    <col min="3827" max="4075" width="9.140625" style="578"/>
    <col min="4076" max="4076" width="4" style="578" customWidth="1"/>
    <col min="4077" max="4077" width="34.85546875" style="578" customWidth="1"/>
    <col min="4078" max="4078" width="11" style="578" customWidth="1"/>
    <col min="4079" max="4080" width="11.140625" style="578" customWidth="1"/>
    <col min="4081" max="4081" width="10.140625" style="578" customWidth="1"/>
    <col min="4082" max="4082" width="10.42578125" style="578" customWidth="1"/>
    <col min="4083" max="4331" width="9.140625" style="578"/>
    <col min="4332" max="4332" width="4" style="578" customWidth="1"/>
    <col min="4333" max="4333" width="34.85546875" style="578" customWidth="1"/>
    <col min="4334" max="4334" width="11" style="578" customWidth="1"/>
    <col min="4335" max="4336" width="11.140625" style="578" customWidth="1"/>
    <col min="4337" max="4337" width="10.140625" style="578" customWidth="1"/>
    <col min="4338" max="4338" width="10.42578125" style="578" customWidth="1"/>
    <col min="4339" max="4587" width="9.140625" style="578"/>
    <col min="4588" max="4588" width="4" style="578" customWidth="1"/>
    <col min="4589" max="4589" width="34.85546875" style="578" customWidth="1"/>
    <col min="4590" max="4590" width="11" style="578" customWidth="1"/>
    <col min="4591" max="4592" width="11.140625" style="578" customWidth="1"/>
    <col min="4593" max="4593" width="10.140625" style="578" customWidth="1"/>
    <col min="4594" max="4594" width="10.42578125" style="578" customWidth="1"/>
    <col min="4595" max="4843" width="9.140625" style="578"/>
    <col min="4844" max="4844" width="4" style="578" customWidth="1"/>
    <col min="4845" max="4845" width="34.85546875" style="578" customWidth="1"/>
    <col min="4846" max="4846" width="11" style="578" customWidth="1"/>
    <col min="4847" max="4848" width="11.140625" style="578" customWidth="1"/>
    <col min="4849" max="4849" width="10.140625" style="578" customWidth="1"/>
    <col min="4850" max="4850" width="10.42578125" style="578" customWidth="1"/>
    <col min="4851" max="5099" width="9.140625" style="578"/>
    <col min="5100" max="5100" width="4" style="578" customWidth="1"/>
    <col min="5101" max="5101" width="34.85546875" style="578" customWidth="1"/>
    <col min="5102" max="5102" width="11" style="578" customWidth="1"/>
    <col min="5103" max="5104" width="11.140625" style="578" customWidth="1"/>
    <col min="5105" max="5105" width="10.140625" style="578" customWidth="1"/>
    <col min="5106" max="5106" width="10.42578125" style="578" customWidth="1"/>
    <col min="5107" max="5355" width="9.140625" style="578"/>
    <col min="5356" max="5356" width="4" style="578" customWidth="1"/>
    <col min="5357" max="5357" width="34.85546875" style="578" customWidth="1"/>
    <col min="5358" max="5358" width="11" style="578" customWidth="1"/>
    <col min="5359" max="5360" width="11.140625" style="578" customWidth="1"/>
    <col min="5361" max="5361" width="10.140625" style="578" customWidth="1"/>
    <col min="5362" max="5362" width="10.42578125" style="578" customWidth="1"/>
    <col min="5363" max="5611" width="9.140625" style="578"/>
    <col min="5612" max="5612" width="4" style="578" customWidth="1"/>
    <col min="5613" max="5613" width="34.85546875" style="578" customWidth="1"/>
    <col min="5614" max="5614" width="11" style="578" customWidth="1"/>
    <col min="5615" max="5616" width="11.140625" style="578" customWidth="1"/>
    <col min="5617" max="5617" width="10.140625" style="578" customWidth="1"/>
    <col min="5618" max="5618" width="10.42578125" style="578" customWidth="1"/>
    <col min="5619" max="5867" width="9.140625" style="578"/>
    <col min="5868" max="5868" width="4" style="578" customWidth="1"/>
    <col min="5869" max="5869" width="34.85546875" style="578" customWidth="1"/>
    <col min="5870" max="5870" width="11" style="578" customWidth="1"/>
    <col min="5871" max="5872" width="11.140625" style="578" customWidth="1"/>
    <col min="5873" max="5873" width="10.140625" style="578" customWidth="1"/>
    <col min="5874" max="5874" width="10.42578125" style="578" customWidth="1"/>
    <col min="5875" max="6123" width="9.140625" style="578"/>
    <col min="6124" max="6124" width="4" style="578" customWidth="1"/>
    <col min="6125" max="6125" width="34.85546875" style="578" customWidth="1"/>
    <col min="6126" max="6126" width="11" style="578" customWidth="1"/>
    <col min="6127" max="6128" width="11.140625" style="578" customWidth="1"/>
    <col min="6129" max="6129" width="10.140625" style="578" customWidth="1"/>
    <col min="6130" max="6130" width="10.42578125" style="578" customWidth="1"/>
    <col min="6131" max="6379" width="9.140625" style="578"/>
    <col min="6380" max="6380" width="4" style="578" customWidth="1"/>
    <col min="6381" max="6381" width="34.85546875" style="578" customWidth="1"/>
    <col min="6382" max="6382" width="11" style="578" customWidth="1"/>
    <col min="6383" max="6384" width="11.140625" style="578" customWidth="1"/>
    <col min="6385" max="6385" width="10.140625" style="578" customWidth="1"/>
    <col min="6386" max="6386" width="10.42578125" style="578" customWidth="1"/>
    <col min="6387" max="6635" width="9.140625" style="578"/>
    <col min="6636" max="6636" width="4" style="578" customWidth="1"/>
    <col min="6637" max="6637" width="34.85546875" style="578" customWidth="1"/>
    <col min="6638" max="6638" width="11" style="578" customWidth="1"/>
    <col min="6639" max="6640" width="11.140625" style="578" customWidth="1"/>
    <col min="6641" max="6641" width="10.140625" style="578" customWidth="1"/>
    <col min="6642" max="6642" width="10.42578125" style="578" customWidth="1"/>
    <col min="6643" max="6891" width="9.140625" style="578"/>
    <col min="6892" max="6892" width="4" style="578" customWidth="1"/>
    <col min="6893" max="6893" width="34.85546875" style="578" customWidth="1"/>
    <col min="6894" max="6894" width="11" style="578" customWidth="1"/>
    <col min="6895" max="6896" width="11.140625" style="578" customWidth="1"/>
    <col min="6897" max="6897" width="10.140625" style="578" customWidth="1"/>
    <col min="6898" max="6898" width="10.42578125" style="578" customWidth="1"/>
    <col min="6899" max="7147" width="9.140625" style="578"/>
    <col min="7148" max="7148" width="4" style="578" customWidth="1"/>
    <col min="7149" max="7149" width="34.85546875" style="578" customWidth="1"/>
    <col min="7150" max="7150" width="11" style="578" customWidth="1"/>
    <col min="7151" max="7152" width="11.140625" style="578" customWidth="1"/>
    <col min="7153" max="7153" width="10.140625" style="578" customWidth="1"/>
    <col min="7154" max="7154" width="10.42578125" style="578" customWidth="1"/>
    <col min="7155" max="7403" width="9.140625" style="578"/>
    <col min="7404" max="7404" width="4" style="578" customWidth="1"/>
    <col min="7405" max="7405" width="34.85546875" style="578" customWidth="1"/>
    <col min="7406" max="7406" width="11" style="578" customWidth="1"/>
    <col min="7407" max="7408" width="11.140625" style="578" customWidth="1"/>
    <col min="7409" max="7409" width="10.140625" style="578" customWidth="1"/>
    <col min="7410" max="7410" width="10.42578125" style="578" customWidth="1"/>
    <col min="7411" max="7659" width="9.140625" style="578"/>
    <col min="7660" max="7660" width="4" style="578" customWidth="1"/>
    <col min="7661" max="7661" width="34.85546875" style="578" customWidth="1"/>
    <col min="7662" max="7662" width="11" style="578" customWidth="1"/>
    <col min="7663" max="7664" width="11.140625" style="578" customWidth="1"/>
    <col min="7665" max="7665" width="10.140625" style="578" customWidth="1"/>
    <col min="7666" max="7666" width="10.42578125" style="578" customWidth="1"/>
    <col min="7667" max="7915" width="9.140625" style="578"/>
    <col min="7916" max="7916" width="4" style="578" customWidth="1"/>
    <col min="7917" max="7917" width="34.85546875" style="578" customWidth="1"/>
    <col min="7918" max="7918" width="11" style="578" customWidth="1"/>
    <col min="7919" max="7920" width="11.140625" style="578" customWidth="1"/>
    <col min="7921" max="7921" width="10.140625" style="578" customWidth="1"/>
    <col min="7922" max="7922" width="10.42578125" style="578" customWidth="1"/>
    <col min="7923" max="8171" width="9.140625" style="578"/>
    <col min="8172" max="8172" width="4" style="578" customWidth="1"/>
    <col min="8173" max="8173" width="34.85546875" style="578" customWidth="1"/>
    <col min="8174" max="8174" width="11" style="578" customWidth="1"/>
    <col min="8175" max="8176" width="11.140625" style="578" customWidth="1"/>
    <col min="8177" max="8177" width="10.140625" style="578" customWidth="1"/>
    <col min="8178" max="8178" width="10.42578125" style="578" customWidth="1"/>
    <col min="8179" max="8427" width="9.140625" style="578"/>
    <col min="8428" max="8428" width="4" style="578" customWidth="1"/>
    <col min="8429" max="8429" width="34.85546875" style="578" customWidth="1"/>
    <col min="8430" max="8430" width="11" style="578" customWidth="1"/>
    <col min="8431" max="8432" width="11.140625" style="578" customWidth="1"/>
    <col min="8433" max="8433" width="10.140625" style="578" customWidth="1"/>
    <col min="8434" max="8434" width="10.42578125" style="578" customWidth="1"/>
    <col min="8435" max="8683" width="9.140625" style="578"/>
    <col min="8684" max="8684" width="4" style="578" customWidth="1"/>
    <col min="8685" max="8685" width="34.85546875" style="578" customWidth="1"/>
    <col min="8686" max="8686" width="11" style="578" customWidth="1"/>
    <col min="8687" max="8688" width="11.140625" style="578" customWidth="1"/>
    <col min="8689" max="8689" width="10.140625" style="578" customWidth="1"/>
    <col min="8690" max="8690" width="10.42578125" style="578" customWidth="1"/>
    <col min="8691" max="8939" width="9.140625" style="578"/>
    <col min="8940" max="8940" width="4" style="578" customWidth="1"/>
    <col min="8941" max="8941" width="34.85546875" style="578" customWidth="1"/>
    <col min="8942" max="8942" width="11" style="578" customWidth="1"/>
    <col min="8943" max="8944" width="11.140625" style="578" customWidth="1"/>
    <col min="8945" max="8945" width="10.140625" style="578" customWidth="1"/>
    <col min="8946" max="8946" width="10.42578125" style="578" customWidth="1"/>
    <col min="8947" max="9195" width="9.140625" style="578"/>
    <col min="9196" max="9196" width="4" style="578" customWidth="1"/>
    <col min="9197" max="9197" width="34.85546875" style="578" customWidth="1"/>
    <col min="9198" max="9198" width="11" style="578" customWidth="1"/>
    <col min="9199" max="9200" width="11.140625" style="578" customWidth="1"/>
    <col min="9201" max="9201" width="10.140625" style="578" customWidth="1"/>
    <col min="9202" max="9202" width="10.42578125" style="578" customWidth="1"/>
    <col min="9203" max="9451" width="9.140625" style="578"/>
    <col min="9452" max="9452" width="4" style="578" customWidth="1"/>
    <col min="9453" max="9453" width="34.85546875" style="578" customWidth="1"/>
    <col min="9454" max="9454" width="11" style="578" customWidth="1"/>
    <col min="9455" max="9456" width="11.140625" style="578" customWidth="1"/>
    <col min="9457" max="9457" width="10.140625" style="578" customWidth="1"/>
    <col min="9458" max="9458" width="10.42578125" style="578" customWidth="1"/>
    <col min="9459" max="9707" width="9.140625" style="578"/>
    <col min="9708" max="9708" width="4" style="578" customWidth="1"/>
    <col min="9709" max="9709" width="34.85546875" style="578" customWidth="1"/>
    <col min="9710" max="9710" width="11" style="578" customWidth="1"/>
    <col min="9711" max="9712" width="11.140625" style="578" customWidth="1"/>
    <col min="9713" max="9713" width="10.140625" style="578" customWidth="1"/>
    <col min="9714" max="9714" width="10.42578125" style="578" customWidth="1"/>
    <col min="9715" max="9963" width="9.140625" style="578"/>
    <col min="9964" max="9964" width="4" style="578" customWidth="1"/>
    <col min="9965" max="9965" width="34.85546875" style="578" customWidth="1"/>
    <col min="9966" max="9966" width="11" style="578" customWidth="1"/>
    <col min="9967" max="9968" width="11.140625" style="578" customWidth="1"/>
    <col min="9969" max="9969" width="10.140625" style="578" customWidth="1"/>
    <col min="9970" max="9970" width="10.42578125" style="578" customWidth="1"/>
    <col min="9971" max="10219" width="9.140625" style="578"/>
    <col min="10220" max="10220" width="4" style="578" customWidth="1"/>
    <col min="10221" max="10221" width="34.85546875" style="578" customWidth="1"/>
    <col min="10222" max="10222" width="11" style="578" customWidth="1"/>
    <col min="10223" max="10224" width="11.140625" style="578" customWidth="1"/>
    <col min="10225" max="10225" width="10.140625" style="578" customWidth="1"/>
    <col min="10226" max="10226" width="10.42578125" style="578" customWidth="1"/>
    <col min="10227" max="10475" width="9.140625" style="578"/>
    <col min="10476" max="10476" width="4" style="578" customWidth="1"/>
    <col min="10477" max="10477" width="34.85546875" style="578" customWidth="1"/>
    <col min="10478" max="10478" width="11" style="578" customWidth="1"/>
    <col min="10479" max="10480" width="11.140625" style="578" customWidth="1"/>
    <col min="10481" max="10481" width="10.140625" style="578" customWidth="1"/>
    <col min="10482" max="10482" width="10.42578125" style="578" customWidth="1"/>
    <col min="10483" max="10731" width="9.140625" style="578"/>
    <col min="10732" max="10732" width="4" style="578" customWidth="1"/>
    <col min="10733" max="10733" width="34.85546875" style="578" customWidth="1"/>
    <col min="10734" max="10734" width="11" style="578" customWidth="1"/>
    <col min="10735" max="10736" width="11.140625" style="578" customWidth="1"/>
    <col min="10737" max="10737" width="10.140625" style="578" customWidth="1"/>
    <col min="10738" max="10738" width="10.42578125" style="578" customWidth="1"/>
    <col min="10739" max="10987" width="9.140625" style="578"/>
    <col min="10988" max="10988" width="4" style="578" customWidth="1"/>
    <col min="10989" max="10989" width="34.85546875" style="578" customWidth="1"/>
    <col min="10990" max="10990" width="11" style="578" customWidth="1"/>
    <col min="10991" max="10992" width="11.140625" style="578" customWidth="1"/>
    <col min="10993" max="10993" width="10.140625" style="578" customWidth="1"/>
    <col min="10994" max="10994" width="10.42578125" style="578" customWidth="1"/>
    <col min="10995" max="11243" width="9.140625" style="578"/>
    <col min="11244" max="11244" width="4" style="578" customWidth="1"/>
    <col min="11245" max="11245" width="34.85546875" style="578" customWidth="1"/>
    <col min="11246" max="11246" width="11" style="578" customWidth="1"/>
    <col min="11247" max="11248" width="11.140625" style="578" customWidth="1"/>
    <col min="11249" max="11249" width="10.140625" style="578" customWidth="1"/>
    <col min="11250" max="11250" width="10.42578125" style="578" customWidth="1"/>
    <col min="11251" max="11499" width="9.140625" style="578"/>
    <col min="11500" max="11500" width="4" style="578" customWidth="1"/>
    <col min="11501" max="11501" width="34.85546875" style="578" customWidth="1"/>
    <col min="11502" max="11502" width="11" style="578" customWidth="1"/>
    <col min="11503" max="11504" width="11.140625" style="578" customWidth="1"/>
    <col min="11505" max="11505" width="10.140625" style="578" customWidth="1"/>
    <col min="11506" max="11506" width="10.42578125" style="578" customWidth="1"/>
    <col min="11507" max="11755" width="9.140625" style="578"/>
    <col min="11756" max="11756" width="4" style="578" customWidth="1"/>
    <col min="11757" max="11757" width="34.85546875" style="578" customWidth="1"/>
    <col min="11758" max="11758" width="11" style="578" customWidth="1"/>
    <col min="11759" max="11760" width="11.140625" style="578" customWidth="1"/>
    <col min="11761" max="11761" width="10.140625" style="578" customWidth="1"/>
    <col min="11762" max="11762" width="10.42578125" style="578" customWidth="1"/>
    <col min="11763" max="12011" width="9.140625" style="578"/>
    <col min="12012" max="12012" width="4" style="578" customWidth="1"/>
    <col min="12013" max="12013" width="34.85546875" style="578" customWidth="1"/>
    <col min="12014" max="12014" width="11" style="578" customWidth="1"/>
    <col min="12015" max="12016" width="11.140625" style="578" customWidth="1"/>
    <col min="12017" max="12017" width="10.140625" style="578" customWidth="1"/>
    <col min="12018" max="12018" width="10.42578125" style="578" customWidth="1"/>
    <col min="12019" max="12267" width="9.140625" style="578"/>
    <col min="12268" max="12268" width="4" style="578" customWidth="1"/>
    <col min="12269" max="12269" width="34.85546875" style="578" customWidth="1"/>
    <col min="12270" max="12270" width="11" style="578" customWidth="1"/>
    <col min="12271" max="12272" width="11.140625" style="578" customWidth="1"/>
    <col min="12273" max="12273" width="10.140625" style="578" customWidth="1"/>
    <col min="12274" max="12274" width="10.42578125" style="578" customWidth="1"/>
    <col min="12275" max="12523" width="9.140625" style="578"/>
    <col min="12524" max="12524" width="4" style="578" customWidth="1"/>
    <col min="12525" max="12525" width="34.85546875" style="578" customWidth="1"/>
    <col min="12526" max="12526" width="11" style="578" customWidth="1"/>
    <col min="12527" max="12528" width="11.140625" style="578" customWidth="1"/>
    <col min="12529" max="12529" width="10.140625" style="578" customWidth="1"/>
    <col min="12530" max="12530" width="10.42578125" style="578" customWidth="1"/>
    <col min="12531" max="12779" width="9.140625" style="578"/>
    <col min="12780" max="12780" width="4" style="578" customWidth="1"/>
    <col min="12781" max="12781" width="34.85546875" style="578" customWidth="1"/>
    <col min="12782" max="12782" width="11" style="578" customWidth="1"/>
    <col min="12783" max="12784" width="11.140625" style="578" customWidth="1"/>
    <col min="12785" max="12785" width="10.140625" style="578" customWidth="1"/>
    <col min="12786" max="12786" width="10.42578125" style="578" customWidth="1"/>
    <col min="12787" max="13035" width="9.140625" style="578"/>
    <col min="13036" max="13036" width="4" style="578" customWidth="1"/>
    <col min="13037" max="13037" width="34.85546875" style="578" customWidth="1"/>
    <col min="13038" max="13038" width="11" style="578" customWidth="1"/>
    <col min="13039" max="13040" width="11.140625" style="578" customWidth="1"/>
    <col min="13041" max="13041" width="10.140625" style="578" customWidth="1"/>
    <col min="13042" max="13042" width="10.42578125" style="578" customWidth="1"/>
    <col min="13043" max="13291" width="9.140625" style="578"/>
    <col min="13292" max="13292" width="4" style="578" customWidth="1"/>
    <col min="13293" max="13293" width="34.85546875" style="578" customWidth="1"/>
    <col min="13294" max="13294" width="11" style="578" customWidth="1"/>
    <col min="13295" max="13296" width="11.140625" style="578" customWidth="1"/>
    <col min="13297" max="13297" width="10.140625" style="578" customWidth="1"/>
    <col min="13298" max="13298" width="10.42578125" style="578" customWidth="1"/>
    <col min="13299" max="13547" width="9.140625" style="578"/>
    <col min="13548" max="13548" width="4" style="578" customWidth="1"/>
    <col min="13549" max="13549" width="34.85546875" style="578" customWidth="1"/>
    <col min="13550" max="13550" width="11" style="578" customWidth="1"/>
    <col min="13551" max="13552" width="11.140625" style="578" customWidth="1"/>
    <col min="13553" max="13553" width="10.140625" style="578" customWidth="1"/>
    <col min="13554" max="13554" width="10.42578125" style="578" customWidth="1"/>
    <col min="13555" max="13803" width="9.140625" style="578"/>
    <col min="13804" max="13804" width="4" style="578" customWidth="1"/>
    <col min="13805" max="13805" width="34.85546875" style="578" customWidth="1"/>
    <col min="13806" max="13806" width="11" style="578" customWidth="1"/>
    <col min="13807" max="13808" width="11.140625" style="578" customWidth="1"/>
    <col min="13809" max="13809" width="10.140625" style="578" customWidth="1"/>
    <col min="13810" max="13810" width="10.42578125" style="578" customWidth="1"/>
    <col min="13811" max="14059" width="9.140625" style="578"/>
    <col min="14060" max="14060" width="4" style="578" customWidth="1"/>
    <col min="14061" max="14061" width="34.85546875" style="578" customWidth="1"/>
    <col min="14062" max="14062" width="11" style="578" customWidth="1"/>
    <col min="14063" max="14064" width="11.140625" style="578" customWidth="1"/>
    <col min="14065" max="14065" width="10.140625" style="578" customWidth="1"/>
    <col min="14066" max="14066" width="10.42578125" style="578" customWidth="1"/>
    <col min="14067" max="14315" width="9.140625" style="578"/>
    <col min="14316" max="14316" width="4" style="578" customWidth="1"/>
    <col min="14317" max="14317" width="34.85546875" style="578" customWidth="1"/>
    <col min="14318" max="14318" width="11" style="578" customWidth="1"/>
    <col min="14319" max="14320" width="11.140625" style="578" customWidth="1"/>
    <col min="14321" max="14321" width="10.140625" style="578" customWidth="1"/>
    <col min="14322" max="14322" width="10.42578125" style="578" customWidth="1"/>
    <col min="14323" max="14571" width="9.140625" style="578"/>
    <col min="14572" max="14572" width="4" style="578" customWidth="1"/>
    <col min="14573" max="14573" width="34.85546875" style="578" customWidth="1"/>
    <col min="14574" max="14574" width="11" style="578" customWidth="1"/>
    <col min="14575" max="14576" width="11.140625" style="578" customWidth="1"/>
    <col min="14577" max="14577" width="10.140625" style="578" customWidth="1"/>
    <col min="14578" max="14578" width="10.42578125" style="578" customWidth="1"/>
    <col min="14579" max="14827" width="9.140625" style="578"/>
    <col min="14828" max="14828" width="4" style="578" customWidth="1"/>
    <col min="14829" max="14829" width="34.85546875" style="578" customWidth="1"/>
    <col min="14830" max="14830" width="11" style="578" customWidth="1"/>
    <col min="14831" max="14832" width="11.140625" style="578" customWidth="1"/>
    <col min="14833" max="14833" width="10.140625" style="578" customWidth="1"/>
    <col min="14834" max="14834" width="10.42578125" style="578" customWidth="1"/>
    <col min="14835" max="15083" width="9.140625" style="578"/>
    <col min="15084" max="15084" width="4" style="578" customWidth="1"/>
    <col min="15085" max="15085" width="34.85546875" style="578" customWidth="1"/>
    <col min="15086" max="15086" width="11" style="578" customWidth="1"/>
    <col min="15087" max="15088" width="11.140625" style="578" customWidth="1"/>
    <col min="15089" max="15089" width="10.140625" style="578" customWidth="1"/>
    <col min="15090" max="15090" width="10.42578125" style="578" customWidth="1"/>
    <col min="15091" max="15339" width="9.140625" style="578"/>
    <col min="15340" max="15340" width="4" style="578" customWidth="1"/>
    <col min="15341" max="15341" width="34.85546875" style="578" customWidth="1"/>
    <col min="15342" max="15342" width="11" style="578" customWidth="1"/>
    <col min="15343" max="15344" width="11.140625" style="578" customWidth="1"/>
    <col min="15345" max="15345" width="10.140625" style="578" customWidth="1"/>
    <col min="15346" max="15346" width="10.42578125" style="578" customWidth="1"/>
    <col min="15347" max="15595" width="9.140625" style="578"/>
    <col min="15596" max="15596" width="4" style="578" customWidth="1"/>
    <col min="15597" max="15597" width="34.85546875" style="578" customWidth="1"/>
    <col min="15598" max="15598" width="11" style="578" customWidth="1"/>
    <col min="15599" max="15600" width="11.140625" style="578" customWidth="1"/>
    <col min="15601" max="15601" width="10.140625" style="578" customWidth="1"/>
    <col min="15602" max="15602" width="10.42578125" style="578" customWidth="1"/>
    <col min="15603" max="15851" width="9.140625" style="578"/>
    <col min="15852" max="15852" width="4" style="578" customWidth="1"/>
    <col min="15853" max="15853" width="34.85546875" style="578" customWidth="1"/>
    <col min="15854" max="15854" width="11" style="578" customWidth="1"/>
    <col min="15855" max="15856" width="11.140625" style="578" customWidth="1"/>
    <col min="15857" max="15857" width="10.140625" style="578" customWidth="1"/>
    <col min="15858" max="15858" width="10.42578125" style="578" customWidth="1"/>
    <col min="15859" max="16107" width="9.140625" style="578"/>
    <col min="16108" max="16108" width="4" style="578" customWidth="1"/>
    <col min="16109" max="16109" width="34.85546875" style="578" customWidth="1"/>
    <col min="16110" max="16110" width="11" style="578" customWidth="1"/>
    <col min="16111" max="16112" width="11.140625" style="578" customWidth="1"/>
    <col min="16113" max="16113" width="10.140625" style="578" customWidth="1"/>
    <col min="16114" max="16114" width="10.42578125" style="578" customWidth="1"/>
    <col min="16115" max="16384" width="9.140625" style="578"/>
  </cols>
  <sheetData>
    <row r="1" spans="1:7" ht="15" x14ac:dyDescent="0.25">
      <c r="B1" s="579"/>
      <c r="C1" s="579"/>
      <c r="D1" s="579"/>
      <c r="E1" s="841" t="s">
        <v>40</v>
      </c>
      <c r="F1" s="841"/>
      <c r="G1" s="841"/>
    </row>
    <row r="2" spans="1:7" x14ac:dyDescent="0.2">
      <c r="B2" s="579"/>
      <c r="C2" s="579"/>
      <c r="D2" s="579"/>
      <c r="E2" s="579"/>
      <c r="F2" s="579"/>
      <c r="G2" s="579"/>
    </row>
    <row r="3" spans="1:7" s="580" customFormat="1" ht="15" x14ac:dyDescent="0.25">
      <c r="B3" s="842" t="s">
        <v>604</v>
      </c>
      <c r="C3" s="842"/>
      <c r="D3" s="842"/>
      <c r="E3" s="842"/>
      <c r="F3" s="842"/>
      <c r="G3" s="842"/>
    </row>
    <row r="4" spans="1:7" x14ac:dyDescent="0.2">
      <c r="A4" s="581"/>
      <c r="B4" s="582"/>
      <c r="C4" s="581"/>
      <c r="D4" s="581"/>
      <c r="E4" s="581"/>
      <c r="F4" s="581"/>
      <c r="G4" s="581"/>
    </row>
    <row r="5" spans="1:7" ht="14.25" customHeight="1" thickBot="1" x14ac:dyDescent="0.3">
      <c r="A5" s="581"/>
      <c r="B5" s="582"/>
      <c r="C5" s="581"/>
      <c r="D5" s="581"/>
      <c r="E5" s="582"/>
      <c r="F5" s="581"/>
      <c r="G5" s="583" t="s">
        <v>21</v>
      </c>
    </row>
    <row r="6" spans="1:7" s="584" customFormat="1" ht="15.75" customHeight="1" x14ac:dyDescent="0.25">
      <c r="B6" s="843" t="s">
        <v>36</v>
      </c>
      <c r="C6" s="846" t="s">
        <v>605</v>
      </c>
      <c r="D6" s="849" t="s">
        <v>606</v>
      </c>
      <c r="E6" s="846" t="s">
        <v>607</v>
      </c>
      <c r="F6" s="846" t="s">
        <v>94</v>
      </c>
      <c r="G6" s="852" t="s">
        <v>608</v>
      </c>
    </row>
    <row r="7" spans="1:7" s="584" customFormat="1" ht="12.75" customHeight="1" x14ac:dyDescent="0.25">
      <c r="B7" s="844"/>
      <c r="C7" s="847"/>
      <c r="D7" s="850"/>
      <c r="E7" s="847"/>
      <c r="F7" s="847"/>
      <c r="G7" s="853"/>
    </row>
    <row r="8" spans="1:7" s="585" customFormat="1" ht="21.75" customHeight="1" thickBot="1" x14ac:dyDescent="0.3">
      <c r="B8" s="845"/>
      <c r="C8" s="848"/>
      <c r="D8" s="851"/>
      <c r="E8" s="848"/>
      <c r="F8" s="848"/>
      <c r="G8" s="854"/>
    </row>
    <row r="9" spans="1:7" s="586" customFormat="1" ht="13.5" thickBot="1" x14ac:dyDescent="0.25">
      <c r="B9" s="587" t="s">
        <v>3</v>
      </c>
      <c r="C9" s="588">
        <f>C10</f>
        <v>31074</v>
      </c>
      <c r="D9" s="588">
        <f>D10</f>
        <v>26096</v>
      </c>
      <c r="E9" s="588">
        <f>E10</f>
        <v>25785</v>
      </c>
      <c r="F9" s="589">
        <f>(E9/C9)*100</f>
        <v>82.979339640857305</v>
      </c>
      <c r="G9" s="590">
        <f>(E9/D9)*100</f>
        <v>98.808246474555489</v>
      </c>
    </row>
    <row r="10" spans="1:7" s="586" customFormat="1" x14ac:dyDescent="0.2">
      <c r="B10" s="591" t="s">
        <v>154</v>
      </c>
      <c r="C10" s="592">
        <f>SUM(C12:C15)</f>
        <v>31074</v>
      </c>
      <c r="D10" s="592">
        <f>SUM(D12:D15)</f>
        <v>26096</v>
      </c>
      <c r="E10" s="592">
        <f>SUM(E12:E15)</f>
        <v>25785</v>
      </c>
      <c r="F10" s="593">
        <f t="shared" ref="F10" si="0">(E10/C10)*100</f>
        <v>82.979339640857305</v>
      </c>
      <c r="G10" s="594">
        <f>(E10/D10)*100</f>
        <v>98.808246474555489</v>
      </c>
    </row>
    <row r="11" spans="1:7" s="586" customFormat="1" x14ac:dyDescent="0.2">
      <c r="B11" s="71" t="s">
        <v>155</v>
      </c>
      <c r="C11" s="67"/>
      <c r="D11" s="68"/>
      <c r="E11" s="595"/>
      <c r="F11" s="596"/>
      <c r="G11" s="597"/>
    </row>
    <row r="12" spans="1:7" s="586" customFormat="1" x14ac:dyDescent="0.2">
      <c r="B12" s="71" t="s">
        <v>4</v>
      </c>
      <c r="C12" s="67">
        <v>23774</v>
      </c>
      <c r="D12" s="68">
        <v>20096</v>
      </c>
      <c r="E12" s="595">
        <v>19890</v>
      </c>
      <c r="F12" s="596">
        <f>(E12/C12)*100</f>
        <v>83.662824934802728</v>
      </c>
      <c r="G12" s="597">
        <f t="shared" ref="G12:G15" si="1">(E12/D12)*100</f>
        <v>98.974920382165607</v>
      </c>
    </row>
    <row r="13" spans="1:7" s="586" customFormat="1" x14ac:dyDescent="0.2">
      <c r="B13" s="71" t="s">
        <v>17</v>
      </c>
      <c r="C13" s="67">
        <v>4800</v>
      </c>
      <c r="D13" s="68">
        <v>4300</v>
      </c>
      <c r="E13" s="67">
        <v>4256</v>
      </c>
      <c r="F13" s="596">
        <f t="shared" ref="F13:F15" si="2">(E13/C13)*100</f>
        <v>88.666666666666671</v>
      </c>
      <c r="G13" s="597">
        <f t="shared" si="1"/>
        <v>98.976744186046517</v>
      </c>
    </row>
    <row r="14" spans="1:7" s="586" customFormat="1" x14ac:dyDescent="0.2">
      <c r="B14" s="598" t="s">
        <v>57</v>
      </c>
      <c r="C14" s="67">
        <v>2200</v>
      </c>
      <c r="D14" s="68">
        <v>1600</v>
      </c>
      <c r="E14" s="67">
        <v>1584</v>
      </c>
      <c r="F14" s="596">
        <f t="shared" si="2"/>
        <v>72</v>
      </c>
      <c r="G14" s="597">
        <f t="shared" si="1"/>
        <v>99</v>
      </c>
    </row>
    <row r="15" spans="1:7" s="586" customFormat="1" ht="13.5" thickBot="1" x14ac:dyDescent="0.25">
      <c r="B15" s="591" t="s">
        <v>66</v>
      </c>
      <c r="C15" s="70">
        <v>300</v>
      </c>
      <c r="D15" s="70">
        <v>100</v>
      </c>
      <c r="E15" s="599">
        <v>55</v>
      </c>
      <c r="F15" s="596">
        <f t="shared" si="2"/>
        <v>18.333333333333332</v>
      </c>
      <c r="G15" s="597">
        <f t="shared" si="1"/>
        <v>55.000000000000007</v>
      </c>
    </row>
    <row r="16" spans="1:7" s="586" customFormat="1" ht="13.5" thickBot="1" x14ac:dyDescent="0.25">
      <c r="B16" s="587" t="s">
        <v>5</v>
      </c>
      <c r="C16" s="588">
        <f>C17+C23+C29+C41+C42+C43</f>
        <v>52004</v>
      </c>
      <c r="D16" s="588">
        <f>D17+D23+D29+D41+D42+D43</f>
        <v>57054</v>
      </c>
      <c r="E16" s="588">
        <f>E17+E23+E29+E41+E42+E43</f>
        <v>54244</v>
      </c>
      <c r="F16" s="589">
        <f>(E16/C16)*100</f>
        <v>104.3073609722329</v>
      </c>
      <c r="G16" s="590">
        <f>(E16/D16)*100</f>
        <v>95.074841378343322</v>
      </c>
    </row>
    <row r="17" spans="2:7" s="586" customFormat="1" x14ac:dyDescent="0.2">
      <c r="B17" s="591" t="s">
        <v>6</v>
      </c>
      <c r="C17" s="592">
        <f>SUM(C19:C22)</f>
        <v>7500</v>
      </c>
      <c r="D17" s="592">
        <f>SUM(D19:D22)</f>
        <v>7300</v>
      </c>
      <c r="E17" s="592">
        <f>SUM(E19:E22)</f>
        <v>6858</v>
      </c>
      <c r="F17" s="593">
        <f t="shared" ref="F17" si="3">(E17/C17)*100</f>
        <v>91.44</v>
      </c>
      <c r="G17" s="594">
        <f>(E17/D17)*100</f>
        <v>93.945205479452056</v>
      </c>
    </row>
    <row r="18" spans="2:7" s="586" customFormat="1" x14ac:dyDescent="0.2">
      <c r="B18" s="71" t="s">
        <v>155</v>
      </c>
      <c r="C18" s="67"/>
      <c r="D18" s="68"/>
      <c r="E18" s="595"/>
      <c r="F18" s="596"/>
      <c r="G18" s="597"/>
    </row>
    <row r="19" spans="2:7" s="586" customFormat="1" x14ac:dyDescent="0.2">
      <c r="B19" s="71" t="s">
        <v>37</v>
      </c>
      <c r="C19" s="67">
        <v>3000</v>
      </c>
      <c r="D19" s="68">
        <v>2800</v>
      </c>
      <c r="E19" s="67">
        <v>2603</v>
      </c>
      <c r="F19" s="596">
        <f>(E19/C19)*100</f>
        <v>86.766666666666666</v>
      </c>
      <c r="G19" s="597">
        <f t="shared" ref="G19:G22" si="4">(E19/D19)*100</f>
        <v>92.964285714285708</v>
      </c>
    </row>
    <row r="20" spans="2:7" s="586" customFormat="1" x14ac:dyDescent="0.2">
      <c r="B20" s="71" t="s">
        <v>609</v>
      </c>
      <c r="C20" s="69">
        <v>1600</v>
      </c>
      <c r="D20" s="70">
        <v>1300</v>
      </c>
      <c r="E20" s="69">
        <v>1225</v>
      </c>
      <c r="F20" s="596">
        <f t="shared" ref="F20:F22" si="5">(E20/C20)*100</f>
        <v>76.5625</v>
      </c>
      <c r="G20" s="597">
        <f t="shared" si="4"/>
        <v>94.230769230769226</v>
      </c>
    </row>
    <row r="21" spans="2:7" s="586" customFormat="1" x14ac:dyDescent="0.2">
      <c r="B21" s="71" t="s">
        <v>7</v>
      </c>
      <c r="C21" s="67">
        <v>1700</v>
      </c>
      <c r="D21" s="68">
        <v>2100</v>
      </c>
      <c r="E21" s="67">
        <v>2015</v>
      </c>
      <c r="F21" s="596">
        <f t="shared" si="5"/>
        <v>118.52941176470588</v>
      </c>
      <c r="G21" s="597">
        <f t="shared" si="4"/>
        <v>95.952380952380949</v>
      </c>
    </row>
    <row r="22" spans="2:7" s="586" customFormat="1" ht="12.75" customHeight="1" thickBot="1" x14ac:dyDescent="0.25">
      <c r="B22" s="600" t="s">
        <v>16</v>
      </c>
      <c r="C22" s="69">
        <v>1200</v>
      </c>
      <c r="D22" s="70">
        <v>1100</v>
      </c>
      <c r="E22" s="69">
        <v>1015</v>
      </c>
      <c r="F22" s="601">
        <f t="shared" si="5"/>
        <v>84.583333333333329</v>
      </c>
      <c r="G22" s="602">
        <f t="shared" si="4"/>
        <v>92.272727272727266</v>
      </c>
    </row>
    <row r="23" spans="2:7" s="586" customFormat="1" x14ac:dyDescent="0.2">
      <c r="B23" s="603" t="s">
        <v>8</v>
      </c>
      <c r="C23" s="604">
        <f>SUM(C25:C28)</f>
        <v>3350</v>
      </c>
      <c r="D23" s="604">
        <f>SUM(D25:D28)</f>
        <v>3750</v>
      </c>
      <c r="E23" s="604">
        <f>SUM(E25:E28)</f>
        <v>3460</v>
      </c>
      <c r="F23" s="605">
        <f>(E23/C23)*100</f>
        <v>103.28358208955224</v>
      </c>
      <c r="G23" s="606">
        <f>(E23/D23)*100</f>
        <v>92.266666666666666</v>
      </c>
    </row>
    <row r="24" spans="2:7" s="586" customFormat="1" x14ac:dyDescent="0.2">
      <c r="B24" s="71" t="s">
        <v>155</v>
      </c>
      <c r="C24" s="67"/>
      <c r="D24" s="68"/>
      <c r="E24" s="595"/>
      <c r="F24" s="596"/>
      <c r="G24" s="597"/>
    </row>
    <row r="25" spans="2:7" s="586" customFormat="1" x14ac:dyDescent="0.2">
      <c r="B25" s="71" t="s">
        <v>9</v>
      </c>
      <c r="C25" s="67">
        <v>500</v>
      </c>
      <c r="D25" s="68">
        <v>900</v>
      </c>
      <c r="E25" s="595">
        <v>774</v>
      </c>
      <c r="F25" s="596">
        <f>(E25/C25)*100</f>
        <v>154.80000000000001</v>
      </c>
      <c r="G25" s="597">
        <f t="shared" ref="G25:G28" si="6">(E25/D25)*100</f>
        <v>86</v>
      </c>
    </row>
    <row r="26" spans="2:7" s="586" customFormat="1" x14ac:dyDescent="0.2">
      <c r="B26" s="607" t="s">
        <v>610</v>
      </c>
      <c r="C26" s="595">
        <v>900</v>
      </c>
      <c r="D26" s="608">
        <v>900</v>
      </c>
      <c r="E26" s="595">
        <v>876</v>
      </c>
      <c r="F26" s="609">
        <f>(E26/C26)*100</f>
        <v>97.333333333333343</v>
      </c>
      <c r="G26" s="610">
        <f t="shared" si="6"/>
        <v>97.333333333333343</v>
      </c>
    </row>
    <row r="27" spans="2:7" s="586" customFormat="1" x14ac:dyDescent="0.2">
      <c r="B27" s="71" t="s">
        <v>611</v>
      </c>
      <c r="C27" s="67">
        <v>350</v>
      </c>
      <c r="D27" s="68">
        <v>350</v>
      </c>
      <c r="E27" s="595">
        <v>250</v>
      </c>
      <c r="F27" s="596">
        <f t="shared" ref="F27:F28" si="7">(E27/C27)*100</f>
        <v>71.428571428571431</v>
      </c>
      <c r="G27" s="597">
        <f t="shared" si="6"/>
        <v>71.428571428571431</v>
      </c>
    </row>
    <row r="28" spans="2:7" s="586" customFormat="1" ht="13.5" thickBot="1" x14ac:dyDescent="0.25">
      <c r="B28" s="611" t="s">
        <v>612</v>
      </c>
      <c r="C28" s="612">
        <v>1600</v>
      </c>
      <c r="D28" s="612">
        <v>1600</v>
      </c>
      <c r="E28" s="612">
        <v>1560</v>
      </c>
      <c r="F28" s="613">
        <f t="shared" si="7"/>
        <v>97.5</v>
      </c>
      <c r="G28" s="614">
        <f t="shared" si="6"/>
        <v>97.5</v>
      </c>
    </row>
    <row r="29" spans="2:7" s="586" customFormat="1" x14ac:dyDescent="0.2">
      <c r="B29" s="603" t="s">
        <v>613</v>
      </c>
      <c r="C29" s="615">
        <f>C30+C36+C37+C38+C39+C40</f>
        <v>39124</v>
      </c>
      <c r="D29" s="615">
        <f>D30+D36+D37+D38+D39+D40</f>
        <v>43841</v>
      </c>
      <c r="E29" s="592">
        <f>E30+E36+E37+E38+E39+E40</f>
        <v>41839</v>
      </c>
      <c r="F29" s="616">
        <f>(E29/C29)*100</f>
        <v>106.93947449136081</v>
      </c>
      <c r="G29" s="617">
        <f>(E29/D29)*100</f>
        <v>95.433498323487143</v>
      </c>
    </row>
    <row r="30" spans="2:7" x14ac:dyDescent="0.2">
      <c r="B30" s="618" t="s">
        <v>614</v>
      </c>
      <c r="C30" s="67">
        <v>27504</v>
      </c>
      <c r="D30" s="68">
        <v>30053</v>
      </c>
      <c r="E30" s="67">
        <v>28317</v>
      </c>
      <c r="F30" s="596">
        <f t="shared" ref="F30:F42" si="8">(E30/C30)*100</f>
        <v>102.95593368237348</v>
      </c>
      <c r="G30" s="597">
        <f t="shared" ref="G30:G43" si="9">(E30/D30)*100</f>
        <v>94.22353841546601</v>
      </c>
    </row>
    <row r="31" spans="2:7" s="586" customFormat="1" x14ac:dyDescent="0.2">
      <c r="B31" s="71" t="s">
        <v>615</v>
      </c>
      <c r="C31" s="67"/>
      <c r="D31" s="68"/>
      <c r="E31" s="595"/>
      <c r="F31" s="596"/>
      <c r="G31" s="597"/>
    </row>
    <row r="32" spans="2:7" x14ac:dyDescent="0.2">
      <c r="B32" s="618" t="s">
        <v>616</v>
      </c>
      <c r="C32" s="67">
        <v>0</v>
      </c>
      <c r="D32" s="68">
        <v>1700</v>
      </c>
      <c r="E32" s="67">
        <v>1701</v>
      </c>
      <c r="F32" s="596" t="s">
        <v>192</v>
      </c>
      <c r="G32" s="597">
        <f t="shared" si="9"/>
        <v>100.05882352941175</v>
      </c>
    </row>
    <row r="33" spans="2:7" x14ac:dyDescent="0.2">
      <c r="B33" s="618" t="s">
        <v>617</v>
      </c>
      <c r="C33" s="67">
        <v>0</v>
      </c>
      <c r="D33" s="68">
        <v>375</v>
      </c>
      <c r="E33" s="67">
        <v>376</v>
      </c>
      <c r="F33" s="596" t="s">
        <v>192</v>
      </c>
      <c r="G33" s="597">
        <f t="shared" si="9"/>
        <v>100.26666666666667</v>
      </c>
    </row>
    <row r="34" spans="2:7" x14ac:dyDescent="0.2">
      <c r="B34" s="618" t="s">
        <v>618</v>
      </c>
      <c r="C34" s="67">
        <v>0</v>
      </c>
      <c r="D34" s="68">
        <v>1837</v>
      </c>
      <c r="E34" s="67">
        <v>1837</v>
      </c>
      <c r="F34" s="596" t="s">
        <v>192</v>
      </c>
      <c r="G34" s="597">
        <f t="shared" si="9"/>
        <v>100</v>
      </c>
    </row>
    <row r="35" spans="2:7" x14ac:dyDescent="0.2">
      <c r="B35" s="618" t="s">
        <v>619</v>
      </c>
      <c r="C35" s="67">
        <v>0</v>
      </c>
      <c r="D35" s="68">
        <v>750</v>
      </c>
      <c r="E35" s="67">
        <v>753</v>
      </c>
      <c r="F35" s="596" t="s">
        <v>192</v>
      </c>
      <c r="G35" s="597">
        <f t="shared" si="9"/>
        <v>100.4</v>
      </c>
    </row>
    <row r="36" spans="2:7" x14ac:dyDescent="0.2">
      <c r="B36" s="618" t="s">
        <v>11</v>
      </c>
      <c r="C36" s="67">
        <v>1300</v>
      </c>
      <c r="D36" s="68">
        <v>1400</v>
      </c>
      <c r="E36" s="67">
        <v>1376</v>
      </c>
      <c r="F36" s="596">
        <f t="shared" si="8"/>
        <v>105.84615384615385</v>
      </c>
      <c r="G36" s="597">
        <f t="shared" si="9"/>
        <v>98.285714285714292</v>
      </c>
    </row>
    <row r="37" spans="2:7" x14ac:dyDescent="0.2">
      <c r="B37" s="618" t="s">
        <v>620</v>
      </c>
      <c r="C37" s="67">
        <v>9520</v>
      </c>
      <c r="D37" s="68">
        <v>9860</v>
      </c>
      <c r="E37" s="67">
        <v>9860</v>
      </c>
      <c r="F37" s="596">
        <f t="shared" si="8"/>
        <v>103.57142857142858</v>
      </c>
      <c r="G37" s="597">
        <f t="shared" si="9"/>
        <v>100</v>
      </c>
    </row>
    <row r="38" spans="2:7" x14ac:dyDescent="0.2">
      <c r="B38" s="618" t="s">
        <v>107</v>
      </c>
      <c r="C38" s="67">
        <v>150</v>
      </c>
      <c r="D38" s="68">
        <v>360</v>
      </c>
      <c r="E38" s="67">
        <v>352</v>
      </c>
      <c r="F38" s="596">
        <f t="shared" si="8"/>
        <v>234.66666666666666</v>
      </c>
      <c r="G38" s="597">
        <f t="shared" si="9"/>
        <v>97.777777777777771</v>
      </c>
    </row>
    <row r="39" spans="2:7" x14ac:dyDescent="0.2">
      <c r="B39" s="618" t="s">
        <v>210</v>
      </c>
      <c r="C39" s="67">
        <v>350</v>
      </c>
      <c r="D39" s="68">
        <v>600</v>
      </c>
      <c r="E39" s="67">
        <v>573</v>
      </c>
      <c r="F39" s="596">
        <f t="shared" si="8"/>
        <v>163.71428571428572</v>
      </c>
      <c r="G39" s="597">
        <f t="shared" si="9"/>
        <v>95.5</v>
      </c>
    </row>
    <row r="40" spans="2:7" ht="13.5" thickBot="1" x14ac:dyDescent="0.25">
      <c r="B40" s="619" t="s">
        <v>159</v>
      </c>
      <c r="C40" s="67">
        <v>300</v>
      </c>
      <c r="D40" s="68">
        <v>1568</v>
      </c>
      <c r="E40" s="67">
        <v>1361</v>
      </c>
      <c r="F40" s="596">
        <v>0</v>
      </c>
      <c r="G40" s="597">
        <v>0</v>
      </c>
    </row>
    <row r="41" spans="2:7" s="586" customFormat="1" ht="13.5" thickBot="1" x14ac:dyDescent="0.25">
      <c r="B41" s="587" t="s">
        <v>15</v>
      </c>
      <c r="C41" s="620">
        <v>300</v>
      </c>
      <c r="D41" s="620">
        <v>334</v>
      </c>
      <c r="E41" s="620">
        <v>331</v>
      </c>
      <c r="F41" s="589">
        <f t="shared" si="8"/>
        <v>110.33333333333333</v>
      </c>
      <c r="G41" s="590">
        <f t="shared" si="9"/>
        <v>99.101796407185631</v>
      </c>
    </row>
    <row r="42" spans="2:7" s="586" customFormat="1" ht="13.5" thickBot="1" x14ac:dyDescent="0.25">
      <c r="B42" s="587" t="s">
        <v>12</v>
      </c>
      <c r="C42" s="620">
        <v>1730</v>
      </c>
      <c r="D42" s="620">
        <v>1730</v>
      </c>
      <c r="E42" s="620">
        <v>1657</v>
      </c>
      <c r="F42" s="589">
        <f t="shared" si="8"/>
        <v>95.780346820809243</v>
      </c>
      <c r="G42" s="590">
        <f t="shared" si="9"/>
        <v>95.780346820809243</v>
      </c>
    </row>
    <row r="43" spans="2:7" s="586" customFormat="1" ht="13.5" thickBot="1" x14ac:dyDescent="0.25">
      <c r="B43" s="621" t="s">
        <v>621</v>
      </c>
      <c r="C43" s="622">
        <v>0</v>
      </c>
      <c r="D43" s="622">
        <v>99</v>
      </c>
      <c r="E43" s="622">
        <v>99</v>
      </c>
      <c r="F43" s="623" t="s">
        <v>192</v>
      </c>
      <c r="G43" s="624">
        <f t="shared" si="9"/>
        <v>100</v>
      </c>
    </row>
    <row r="44" spans="2:7" s="586" customFormat="1" ht="13.5" thickBot="1" x14ac:dyDescent="0.25">
      <c r="B44" s="587" t="s">
        <v>13</v>
      </c>
      <c r="C44" s="620">
        <f>C9-C16</f>
        <v>-20930</v>
      </c>
      <c r="D44" s="620">
        <f>D9-D16</f>
        <v>-30958</v>
      </c>
      <c r="E44" s="620">
        <f>E9-E16</f>
        <v>-28459</v>
      </c>
      <c r="F44" s="589">
        <f>(E44/C44)*100</f>
        <v>135.97228858098421</v>
      </c>
      <c r="G44" s="589">
        <f>(E44/D44)*100</f>
        <v>91.927773111958132</v>
      </c>
    </row>
    <row r="45" spans="2:7" s="586" customFormat="1" x14ac:dyDescent="0.2">
      <c r="B45" s="607" t="s">
        <v>622</v>
      </c>
      <c r="C45" s="595">
        <v>20930</v>
      </c>
      <c r="D45" s="595">
        <v>20930</v>
      </c>
      <c r="E45" s="595">
        <v>20924</v>
      </c>
      <c r="F45" s="609">
        <f t="shared" ref="F45:F46" si="10">(E45/C45)*100</f>
        <v>99.971333014811279</v>
      </c>
      <c r="G45" s="609">
        <f t="shared" ref="G45:G53" si="11">(E45/D45)*100</f>
        <v>99.971333014811279</v>
      </c>
    </row>
    <row r="46" spans="2:7" s="586" customFormat="1" x14ac:dyDescent="0.2">
      <c r="B46" s="607" t="s">
        <v>203</v>
      </c>
      <c r="C46" s="595">
        <v>20930</v>
      </c>
      <c r="D46" s="595">
        <v>20930</v>
      </c>
      <c r="E46" s="595">
        <v>20930</v>
      </c>
      <c r="F46" s="609">
        <f t="shared" si="10"/>
        <v>100</v>
      </c>
      <c r="G46" s="609">
        <f t="shared" si="11"/>
        <v>100</v>
      </c>
    </row>
    <row r="47" spans="2:7" s="586" customFormat="1" x14ac:dyDescent="0.2">
      <c r="B47" s="607" t="s">
        <v>623</v>
      </c>
      <c r="C47" s="595">
        <v>0</v>
      </c>
      <c r="D47" s="595">
        <v>105</v>
      </c>
      <c r="E47" s="595">
        <v>105</v>
      </c>
      <c r="F47" s="609" t="s">
        <v>192</v>
      </c>
      <c r="G47" s="609">
        <f t="shared" si="11"/>
        <v>100</v>
      </c>
    </row>
    <row r="48" spans="2:7" s="586" customFormat="1" x14ac:dyDescent="0.2">
      <c r="B48" s="71" t="s">
        <v>624</v>
      </c>
      <c r="C48" s="67">
        <v>0</v>
      </c>
      <c r="D48" s="67">
        <v>672</v>
      </c>
      <c r="E48" s="67">
        <v>672</v>
      </c>
      <c r="F48" s="609" t="str">
        <f>F47</f>
        <v>x</v>
      </c>
      <c r="G48" s="609">
        <f t="shared" si="11"/>
        <v>100</v>
      </c>
    </row>
    <row r="49" spans="2:7" s="586" customFormat="1" x14ac:dyDescent="0.2">
      <c r="B49" s="71" t="s">
        <v>625</v>
      </c>
      <c r="C49" s="67">
        <v>0</v>
      </c>
      <c r="D49" s="67">
        <v>1177</v>
      </c>
      <c r="E49" s="67">
        <v>1177</v>
      </c>
      <c r="F49" s="609" t="str">
        <f t="shared" ref="F49:F50" si="12">F48</f>
        <v>x</v>
      </c>
      <c r="G49" s="609">
        <f t="shared" si="11"/>
        <v>100</v>
      </c>
    </row>
    <row r="50" spans="2:7" s="586" customFormat="1" x14ac:dyDescent="0.2">
      <c r="B50" s="71" t="s">
        <v>626</v>
      </c>
      <c r="C50" s="67">
        <v>0</v>
      </c>
      <c r="D50" s="67">
        <f>2650+664+2498</f>
        <v>5812</v>
      </c>
      <c r="E50" s="67">
        <f>2650+664+2498</f>
        <v>5812</v>
      </c>
      <c r="F50" s="609" t="str">
        <f t="shared" si="12"/>
        <v>x</v>
      </c>
      <c r="G50" s="609">
        <f t="shared" si="11"/>
        <v>100</v>
      </c>
    </row>
    <row r="51" spans="2:7" s="586" customFormat="1" ht="13.5" thickBot="1" x14ac:dyDescent="0.25">
      <c r="B51" s="600" t="s">
        <v>160</v>
      </c>
      <c r="C51" s="625">
        <v>0</v>
      </c>
      <c r="D51" s="625">
        <v>99</v>
      </c>
      <c r="E51" s="625">
        <v>99</v>
      </c>
      <c r="F51" s="609" t="str">
        <f>F50</f>
        <v>x</v>
      </c>
      <c r="G51" s="601">
        <f t="shared" si="11"/>
        <v>100</v>
      </c>
    </row>
    <row r="52" spans="2:7" s="586" customFormat="1" ht="13.5" thickBot="1" x14ac:dyDescent="0.25">
      <c r="B52" s="587" t="s">
        <v>67</v>
      </c>
      <c r="C52" s="620">
        <f>SUM(C46:C51)</f>
        <v>20930</v>
      </c>
      <c r="D52" s="620">
        <f t="shared" ref="D52:E52" si="13">SUM(D46:D51)</f>
        <v>28795</v>
      </c>
      <c r="E52" s="620">
        <f t="shared" si="13"/>
        <v>28795</v>
      </c>
      <c r="F52" s="589">
        <f t="shared" ref="F52" si="14">(E52/C52)*100</f>
        <v>137.57763975155279</v>
      </c>
      <c r="G52" s="589">
        <f t="shared" si="11"/>
        <v>100</v>
      </c>
    </row>
    <row r="53" spans="2:7" s="586" customFormat="1" ht="13.5" thickBot="1" x14ac:dyDescent="0.25">
      <c r="B53" s="626" t="s">
        <v>14</v>
      </c>
      <c r="C53" s="627">
        <f>C44+C52</f>
        <v>0</v>
      </c>
      <c r="D53" s="627">
        <f>D44+D52</f>
        <v>-2163</v>
      </c>
      <c r="E53" s="627">
        <f>E44+E52</f>
        <v>336</v>
      </c>
      <c r="F53" s="589" t="s">
        <v>192</v>
      </c>
      <c r="G53" s="589">
        <f t="shared" si="11"/>
        <v>-15.53398058252427</v>
      </c>
    </row>
    <row r="54" spans="2:7" s="586" customFormat="1" ht="13.5" thickBot="1" x14ac:dyDescent="0.25">
      <c r="B54" s="626" t="s">
        <v>627</v>
      </c>
      <c r="C54" s="627">
        <v>0</v>
      </c>
      <c r="D54" s="627">
        <v>0</v>
      </c>
      <c r="E54" s="627">
        <f>E46-E45</f>
        <v>6</v>
      </c>
      <c r="F54" s="589" t="s">
        <v>192</v>
      </c>
      <c r="G54" s="589" t="s">
        <v>192</v>
      </c>
    </row>
    <row r="55" spans="2:7" s="586" customFormat="1" x14ac:dyDescent="0.2">
      <c r="B55" s="628"/>
      <c r="C55" s="629"/>
      <c r="D55" s="629"/>
      <c r="E55" s="629"/>
      <c r="F55" s="630"/>
      <c r="G55" s="630"/>
    </row>
  </sheetData>
  <mergeCells count="8">
    <mergeCell ref="E1:G1"/>
    <mergeCell ref="B3:G3"/>
    <mergeCell ref="B6:B8"/>
    <mergeCell ref="C6:C8"/>
    <mergeCell ref="D6:D8"/>
    <mergeCell ref="E6:E8"/>
    <mergeCell ref="F6:F8"/>
    <mergeCell ref="G6:G8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6B5E9-ACB4-4F78-A9D1-4D71FCF196CF}">
  <sheetPr>
    <pageSetUpPr fitToPage="1"/>
  </sheetPr>
  <dimension ref="B1:H55"/>
  <sheetViews>
    <sheetView workbookViewId="0">
      <selection activeCell="E52" sqref="E52"/>
    </sheetView>
  </sheetViews>
  <sheetFormatPr defaultRowHeight="12.75" x14ac:dyDescent="0.2"/>
  <cols>
    <col min="1" max="1" width="2.42578125" style="631" customWidth="1"/>
    <col min="2" max="2" width="40.5703125" style="631" customWidth="1"/>
    <col min="3" max="3" width="13.28515625" style="631" customWidth="1"/>
    <col min="4" max="4" width="14.85546875" style="631" customWidth="1"/>
    <col min="5" max="7" width="13.28515625" style="631" customWidth="1"/>
    <col min="8" max="8" width="2.42578125" style="631" customWidth="1"/>
    <col min="9" max="201" width="9.140625" style="631"/>
    <col min="202" max="202" width="3.5703125" style="631" customWidth="1"/>
    <col min="203" max="203" width="34" style="631" customWidth="1"/>
    <col min="204" max="204" width="12.5703125" style="631" customWidth="1"/>
    <col min="205" max="205" width="12.140625" style="631" customWidth="1"/>
    <col min="206" max="206" width="11" style="631" customWidth="1"/>
    <col min="207" max="207" width="9.85546875" style="631" customWidth="1"/>
    <col min="208" max="208" width="10.85546875" style="631" customWidth="1"/>
    <col min="209" max="457" width="9.140625" style="631"/>
    <col min="458" max="458" width="3.5703125" style="631" customWidth="1"/>
    <col min="459" max="459" width="34" style="631" customWidth="1"/>
    <col min="460" max="460" width="12.5703125" style="631" customWidth="1"/>
    <col min="461" max="461" width="12.140625" style="631" customWidth="1"/>
    <col min="462" max="462" width="11" style="631" customWidth="1"/>
    <col min="463" max="463" width="9.85546875" style="631" customWidth="1"/>
    <col min="464" max="464" width="10.85546875" style="631" customWidth="1"/>
    <col min="465" max="713" width="9.140625" style="631"/>
    <col min="714" max="714" width="3.5703125" style="631" customWidth="1"/>
    <col min="715" max="715" width="34" style="631" customWidth="1"/>
    <col min="716" max="716" width="12.5703125" style="631" customWidth="1"/>
    <col min="717" max="717" width="12.140625" style="631" customWidth="1"/>
    <col min="718" max="718" width="11" style="631" customWidth="1"/>
    <col min="719" max="719" width="9.85546875" style="631" customWidth="1"/>
    <col min="720" max="720" width="10.85546875" style="631" customWidth="1"/>
    <col min="721" max="969" width="9.140625" style="631"/>
    <col min="970" max="970" width="3.5703125" style="631" customWidth="1"/>
    <col min="971" max="971" width="34" style="631" customWidth="1"/>
    <col min="972" max="972" width="12.5703125" style="631" customWidth="1"/>
    <col min="973" max="973" width="12.140625" style="631" customWidth="1"/>
    <col min="974" max="974" width="11" style="631" customWidth="1"/>
    <col min="975" max="975" width="9.85546875" style="631" customWidth="1"/>
    <col min="976" max="976" width="10.85546875" style="631" customWidth="1"/>
    <col min="977" max="1225" width="9.140625" style="631"/>
    <col min="1226" max="1226" width="3.5703125" style="631" customWidth="1"/>
    <col min="1227" max="1227" width="34" style="631" customWidth="1"/>
    <col min="1228" max="1228" width="12.5703125" style="631" customWidth="1"/>
    <col min="1229" max="1229" width="12.140625" style="631" customWidth="1"/>
    <col min="1230" max="1230" width="11" style="631" customWidth="1"/>
    <col min="1231" max="1231" width="9.85546875" style="631" customWidth="1"/>
    <col min="1232" max="1232" width="10.85546875" style="631" customWidth="1"/>
    <col min="1233" max="1481" width="9.140625" style="631"/>
    <col min="1482" max="1482" width="3.5703125" style="631" customWidth="1"/>
    <col min="1483" max="1483" width="34" style="631" customWidth="1"/>
    <col min="1484" max="1484" width="12.5703125" style="631" customWidth="1"/>
    <col min="1485" max="1485" width="12.140625" style="631" customWidth="1"/>
    <col min="1486" max="1486" width="11" style="631" customWidth="1"/>
    <col min="1487" max="1487" width="9.85546875" style="631" customWidth="1"/>
    <col min="1488" max="1488" width="10.85546875" style="631" customWidth="1"/>
    <col min="1489" max="1737" width="9.140625" style="631"/>
    <col min="1738" max="1738" width="3.5703125" style="631" customWidth="1"/>
    <col min="1739" max="1739" width="34" style="631" customWidth="1"/>
    <col min="1740" max="1740" width="12.5703125" style="631" customWidth="1"/>
    <col min="1741" max="1741" width="12.140625" style="631" customWidth="1"/>
    <col min="1742" max="1742" width="11" style="631" customWidth="1"/>
    <col min="1743" max="1743" width="9.85546875" style="631" customWidth="1"/>
    <col min="1744" max="1744" width="10.85546875" style="631" customWidth="1"/>
    <col min="1745" max="1993" width="9.140625" style="631"/>
    <col min="1994" max="1994" width="3.5703125" style="631" customWidth="1"/>
    <col min="1995" max="1995" width="34" style="631" customWidth="1"/>
    <col min="1996" max="1996" width="12.5703125" style="631" customWidth="1"/>
    <col min="1997" max="1997" width="12.140625" style="631" customWidth="1"/>
    <col min="1998" max="1998" width="11" style="631" customWidth="1"/>
    <col min="1999" max="1999" width="9.85546875" style="631" customWidth="1"/>
    <col min="2000" max="2000" width="10.85546875" style="631" customWidth="1"/>
    <col min="2001" max="2249" width="9.140625" style="631"/>
    <col min="2250" max="2250" width="3.5703125" style="631" customWidth="1"/>
    <col min="2251" max="2251" width="34" style="631" customWidth="1"/>
    <col min="2252" max="2252" width="12.5703125" style="631" customWidth="1"/>
    <col min="2253" max="2253" width="12.140625" style="631" customWidth="1"/>
    <col min="2254" max="2254" width="11" style="631" customWidth="1"/>
    <col min="2255" max="2255" width="9.85546875" style="631" customWidth="1"/>
    <col min="2256" max="2256" width="10.85546875" style="631" customWidth="1"/>
    <col min="2257" max="2505" width="9.140625" style="631"/>
    <col min="2506" max="2506" width="3.5703125" style="631" customWidth="1"/>
    <col min="2507" max="2507" width="34" style="631" customWidth="1"/>
    <col min="2508" max="2508" width="12.5703125" style="631" customWidth="1"/>
    <col min="2509" max="2509" width="12.140625" style="631" customWidth="1"/>
    <col min="2510" max="2510" width="11" style="631" customWidth="1"/>
    <col min="2511" max="2511" width="9.85546875" style="631" customWidth="1"/>
    <col min="2512" max="2512" width="10.85546875" style="631" customWidth="1"/>
    <col min="2513" max="2761" width="9.140625" style="631"/>
    <col min="2762" max="2762" width="3.5703125" style="631" customWidth="1"/>
    <col min="2763" max="2763" width="34" style="631" customWidth="1"/>
    <col min="2764" max="2764" width="12.5703125" style="631" customWidth="1"/>
    <col min="2765" max="2765" width="12.140625" style="631" customWidth="1"/>
    <col min="2766" max="2766" width="11" style="631" customWidth="1"/>
    <col min="2767" max="2767" width="9.85546875" style="631" customWidth="1"/>
    <col min="2768" max="2768" width="10.85546875" style="631" customWidth="1"/>
    <col min="2769" max="3017" width="9.140625" style="631"/>
    <col min="3018" max="3018" width="3.5703125" style="631" customWidth="1"/>
    <col min="3019" max="3019" width="34" style="631" customWidth="1"/>
    <col min="3020" max="3020" width="12.5703125" style="631" customWidth="1"/>
    <col min="3021" max="3021" width="12.140625" style="631" customWidth="1"/>
    <col min="3022" max="3022" width="11" style="631" customWidth="1"/>
    <col min="3023" max="3023" width="9.85546875" style="631" customWidth="1"/>
    <col min="3024" max="3024" width="10.85546875" style="631" customWidth="1"/>
    <col min="3025" max="3273" width="9.140625" style="631"/>
    <col min="3274" max="3274" width="3.5703125" style="631" customWidth="1"/>
    <col min="3275" max="3275" width="34" style="631" customWidth="1"/>
    <col min="3276" max="3276" width="12.5703125" style="631" customWidth="1"/>
    <col min="3277" max="3277" width="12.140625" style="631" customWidth="1"/>
    <col min="3278" max="3278" width="11" style="631" customWidth="1"/>
    <col min="3279" max="3279" width="9.85546875" style="631" customWidth="1"/>
    <col min="3280" max="3280" width="10.85546875" style="631" customWidth="1"/>
    <col min="3281" max="3529" width="9.140625" style="631"/>
    <col min="3530" max="3530" width="3.5703125" style="631" customWidth="1"/>
    <col min="3531" max="3531" width="34" style="631" customWidth="1"/>
    <col min="3532" max="3532" width="12.5703125" style="631" customWidth="1"/>
    <col min="3533" max="3533" width="12.140625" style="631" customWidth="1"/>
    <col min="3534" max="3534" width="11" style="631" customWidth="1"/>
    <col min="3535" max="3535" width="9.85546875" style="631" customWidth="1"/>
    <col min="3536" max="3536" width="10.85546875" style="631" customWidth="1"/>
    <col min="3537" max="3785" width="9.140625" style="631"/>
    <col min="3786" max="3786" width="3.5703125" style="631" customWidth="1"/>
    <col min="3787" max="3787" width="34" style="631" customWidth="1"/>
    <col min="3788" max="3788" width="12.5703125" style="631" customWidth="1"/>
    <col min="3789" max="3789" width="12.140625" style="631" customWidth="1"/>
    <col min="3790" max="3790" width="11" style="631" customWidth="1"/>
    <col min="3791" max="3791" width="9.85546875" style="631" customWidth="1"/>
    <col min="3792" max="3792" width="10.85546875" style="631" customWidth="1"/>
    <col min="3793" max="4041" width="9.140625" style="631"/>
    <col min="4042" max="4042" width="3.5703125" style="631" customWidth="1"/>
    <col min="4043" max="4043" width="34" style="631" customWidth="1"/>
    <col min="4044" max="4044" width="12.5703125" style="631" customWidth="1"/>
    <col min="4045" max="4045" width="12.140625" style="631" customWidth="1"/>
    <col min="4046" max="4046" width="11" style="631" customWidth="1"/>
    <col min="4047" max="4047" width="9.85546875" style="631" customWidth="1"/>
    <col min="4048" max="4048" width="10.85546875" style="631" customWidth="1"/>
    <col min="4049" max="4297" width="9.140625" style="631"/>
    <col min="4298" max="4298" width="3.5703125" style="631" customWidth="1"/>
    <col min="4299" max="4299" width="34" style="631" customWidth="1"/>
    <col min="4300" max="4300" width="12.5703125" style="631" customWidth="1"/>
    <col min="4301" max="4301" width="12.140625" style="631" customWidth="1"/>
    <col min="4302" max="4302" width="11" style="631" customWidth="1"/>
    <col min="4303" max="4303" width="9.85546875" style="631" customWidth="1"/>
    <col min="4304" max="4304" width="10.85546875" style="631" customWidth="1"/>
    <col min="4305" max="4553" width="9.140625" style="631"/>
    <col min="4554" max="4554" width="3.5703125" style="631" customWidth="1"/>
    <col min="4555" max="4555" width="34" style="631" customWidth="1"/>
    <col min="4556" max="4556" width="12.5703125" style="631" customWidth="1"/>
    <col min="4557" max="4557" width="12.140625" style="631" customWidth="1"/>
    <col min="4558" max="4558" width="11" style="631" customWidth="1"/>
    <col min="4559" max="4559" width="9.85546875" style="631" customWidth="1"/>
    <col min="4560" max="4560" width="10.85546875" style="631" customWidth="1"/>
    <col min="4561" max="4809" width="9.140625" style="631"/>
    <col min="4810" max="4810" width="3.5703125" style="631" customWidth="1"/>
    <col min="4811" max="4811" width="34" style="631" customWidth="1"/>
    <col min="4812" max="4812" width="12.5703125" style="631" customWidth="1"/>
    <col min="4813" max="4813" width="12.140625" style="631" customWidth="1"/>
    <col min="4814" max="4814" width="11" style="631" customWidth="1"/>
    <col min="4815" max="4815" width="9.85546875" style="631" customWidth="1"/>
    <col min="4816" max="4816" width="10.85546875" style="631" customWidth="1"/>
    <col min="4817" max="5065" width="9.140625" style="631"/>
    <col min="5066" max="5066" width="3.5703125" style="631" customWidth="1"/>
    <col min="5067" max="5067" width="34" style="631" customWidth="1"/>
    <col min="5068" max="5068" width="12.5703125" style="631" customWidth="1"/>
    <col min="5069" max="5069" width="12.140625" style="631" customWidth="1"/>
    <col min="5070" max="5070" width="11" style="631" customWidth="1"/>
    <col min="5071" max="5071" width="9.85546875" style="631" customWidth="1"/>
    <col min="5072" max="5072" width="10.85546875" style="631" customWidth="1"/>
    <col min="5073" max="5321" width="9.140625" style="631"/>
    <col min="5322" max="5322" width="3.5703125" style="631" customWidth="1"/>
    <col min="5323" max="5323" width="34" style="631" customWidth="1"/>
    <col min="5324" max="5324" width="12.5703125" style="631" customWidth="1"/>
    <col min="5325" max="5325" width="12.140625" style="631" customWidth="1"/>
    <col min="5326" max="5326" width="11" style="631" customWidth="1"/>
    <col min="5327" max="5327" width="9.85546875" style="631" customWidth="1"/>
    <col min="5328" max="5328" width="10.85546875" style="631" customWidth="1"/>
    <col min="5329" max="5577" width="9.140625" style="631"/>
    <col min="5578" max="5578" width="3.5703125" style="631" customWidth="1"/>
    <col min="5579" max="5579" width="34" style="631" customWidth="1"/>
    <col min="5580" max="5580" width="12.5703125" style="631" customWidth="1"/>
    <col min="5581" max="5581" width="12.140625" style="631" customWidth="1"/>
    <col min="5582" max="5582" width="11" style="631" customWidth="1"/>
    <col min="5583" max="5583" width="9.85546875" style="631" customWidth="1"/>
    <col min="5584" max="5584" width="10.85546875" style="631" customWidth="1"/>
    <col min="5585" max="5833" width="9.140625" style="631"/>
    <col min="5834" max="5834" width="3.5703125" style="631" customWidth="1"/>
    <col min="5835" max="5835" width="34" style="631" customWidth="1"/>
    <col min="5836" max="5836" width="12.5703125" style="631" customWidth="1"/>
    <col min="5837" max="5837" width="12.140625" style="631" customWidth="1"/>
    <col min="5838" max="5838" width="11" style="631" customWidth="1"/>
    <col min="5839" max="5839" width="9.85546875" style="631" customWidth="1"/>
    <col min="5840" max="5840" width="10.85546875" style="631" customWidth="1"/>
    <col min="5841" max="6089" width="9.140625" style="631"/>
    <col min="6090" max="6090" width="3.5703125" style="631" customWidth="1"/>
    <col min="6091" max="6091" width="34" style="631" customWidth="1"/>
    <col min="6092" max="6092" width="12.5703125" style="631" customWidth="1"/>
    <col min="6093" max="6093" width="12.140625" style="631" customWidth="1"/>
    <col min="6094" max="6094" width="11" style="631" customWidth="1"/>
    <col min="6095" max="6095" width="9.85546875" style="631" customWidth="1"/>
    <col min="6096" max="6096" width="10.85546875" style="631" customWidth="1"/>
    <col min="6097" max="6345" width="9.140625" style="631"/>
    <col min="6346" max="6346" width="3.5703125" style="631" customWidth="1"/>
    <col min="6347" max="6347" width="34" style="631" customWidth="1"/>
    <col min="6348" max="6348" width="12.5703125" style="631" customWidth="1"/>
    <col min="6349" max="6349" width="12.140625" style="631" customWidth="1"/>
    <col min="6350" max="6350" width="11" style="631" customWidth="1"/>
    <col min="6351" max="6351" width="9.85546875" style="631" customWidth="1"/>
    <col min="6352" max="6352" width="10.85546875" style="631" customWidth="1"/>
    <col min="6353" max="6601" width="9.140625" style="631"/>
    <col min="6602" max="6602" width="3.5703125" style="631" customWidth="1"/>
    <col min="6603" max="6603" width="34" style="631" customWidth="1"/>
    <col min="6604" max="6604" width="12.5703125" style="631" customWidth="1"/>
    <col min="6605" max="6605" width="12.140625" style="631" customWidth="1"/>
    <col min="6606" max="6606" width="11" style="631" customWidth="1"/>
    <col min="6607" max="6607" width="9.85546875" style="631" customWidth="1"/>
    <col min="6608" max="6608" width="10.85546875" style="631" customWidth="1"/>
    <col min="6609" max="6857" width="9.140625" style="631"/>
    <col min="6858" max="6858" width="3.5703125" style="631" customWidth="1"/>
    <col min="6859" max="6859" width="34" style="631" customWidth="1"/>
    <col min="6860" max="6860" width="12.5703125" style="631" customWidth="1"/>
    <col min="6861" max="6861" width="12.140625" style="631" customWidth="1"/>
    <col min="6862" max="6862" width="11" style="631" customWidth="1"/>
    <col min="6863" max="6863" width="9.85546875" style="631" customWidth="1"/>
    <col min="6864" max="6864" width="10.85546875" style="631" customWidth="1"/>
    <col min="6865" max="7113" width="9.140625" style="631"/>
    <col min="7114" max="7114" width="3.5703125" style="631" customWidth="1"/>
    <col min="7115" max="7115" width="34" style="631" customWidth="1"/>
    <col min="7116" max="7116" width="12.5703125" style="631" customWidth="1"/>
    <col min="7117" max="7117" width="12.140625" style="631" customWidth="1"/>
    <col min="7118" max="7118" width="11" style="631" customWidth="1"/>
    <col min="7119" max="7119" width="9.85546875" style="631" customWidth="1"/>
    <col min="7120" max="7120" width="10.85546875" style="631" customWidth="1"/>
    <col min="7121" max="7369" width="9.140625" style="631"/>
    <col min="7370" max="7370" width="3.5703125" style="631" customWidth="1"/>
    <col min="7371" max="7371" width="34" style="631" customWidth="1"/>
    <col min="7372" max="7372" width="12.5703125" style="631" customWidth="1"/>
    <col min="7373" max="7373" width="12.140625" style="631" customWidth="1"/>
    <col min="7374" max="7374" width="11" style="631" customWidth="1"/>
    <col min="7375" max="7375" width="9.85546875" style="631" customWidth="1"/>
    <col min="7376" max="7376" width="10.85546875" style="631" customWidth="1"/>
    <col min="7377" max="7625" width="9.140625" style="631"/>
    <col min="7626" max="7626" width="3.5703125" style="631" customWidth="1"/>
    <col min="7627" max="7627" width="34" style="631" customWidth="1"/>
    <col min="7628" max="7628" width="12.5703125" style="631" customWidth="1"/>
    <col min="7629" max="7629" width="12.140625" style="631" customWidth="1"/>
    <col min="7630" max="7630" width="11" style="631" customWidth="1"/>
    <col min="7631" max="7631" width="9.85546875" style="631" customWidth="1"/>
    <col min="7632" max="7632" width="10.85546875" style="631" customWidth="1"/>
    <col min="7633" max="7881" width="9.140625" style="631"/>
    <col min="7882" max="7882" width="3.5703125" style="631" customWidth="1"/>
    <col min="7883" max="7883" width="34" style="631" customWidth="1"/>
    <col min="7884" max="7884" width="12.5703125" style="631" customWidth="1"/>
    <col min="7885" max="7885" width="12.140625" style="631" customWidth="1"/>
    <col min="7886" max="7886" width="11" style="631" customWidth="1"/>
    <col min="7887" max="7887" width="9.85546875" style="631" customWidth="1"/>
    <col min="7888" max="7888" width="10.85546875" style="631" customWidth="1"/>
    <col min="7889" max="8137" width="9.140625" style="631"/>
    <col min="8138" max="8138" width="3.5703125" style="631" customWidth="1"/>
    <col min="8139" max="8139" width="34" style="631" customWidth="1"/>
    <col min="8140" max="8140" width="12.5703125" style="631" customWidth="1"/>
    <col min="8141" max="8141" width="12.140625" style="631" customWidth="1"/>
    <col min="8142" max="8142" width="11" style="631" customWidth="1"/>
    <col min="8143" max="8143" width="9.85546875" style="631" customWidth="1"/>
    <col min="8144" max="8144" width="10.85546875" style="631" customWidth="1"/>
    <col min="8145" max="8393" width="9.140625" style="631"/>
    <col min="8394" max="8394" width="3.5703125" style="631" customWidth="1"/>
    <col min="8395" max="8395" width="34" style="631" customWidth="1"/>
    <col min="8396" max="8396" width="12.5703125" style="631" customWidth="1"/>
    <col min="8397" max="8397" width="12.140625" style="631" customWidth="1"/>
    <col min="8398" max="8398" width="11" style="631" customWidth="1"/>
    <col min="8399" max="8399" width="9.85546875" style="631" customWidth="1"/>
    <col min="8400" max="8400" width="10.85546875" style="631" customWidth="1"/>
    <col min="8401" max="8649" width="9.140625" style="631"/>
    <col min="8650" max="8650" width="3.5703125" style="631" customWidth="1"/>
    <col min="8651" max="8651" width="34" style="631" customWidth="1"/>
    <col min="8652" max="8652" width="12.5703125" style="631" customWidth="1"/>
    <col min="8653" max="8653" width="12.140625" style="631" customWidth="1"/>
    <col min="8654" max="8654" width="11" style="631" customWidth="1"/>
    <col min="8655" max="8655" width="9.85546875" style="631" customWidth="1"/>
    <col min="8656" max="8656" width="10.85546875" style="631" customWidth="1"/>
    <col min="8657" max="8905" width="9.140625" style="631"/>
    <col min="8906" max="8906" width="3.5703125" style="631" customWidth="1"/>
    <col min="8907" max="8907" width="34" style="631" customWidth="1"/>
    <col min="8908" max="8908" width="12.5703125" style="631" customWidth="1"/>
    <col min="8909" max="8909" width="12.140625" style="631" customWidth="1"/>
    <col min="8910" max="8910" width="11" style="631" customWidth="1"/>
    <col min="8911" max="8911" width="9.85546875" style="631" customWidth="1"/>
    <col min="8912" max="8912" width="10.85546875" style="631" customWidth="1"/>
    <col min="8913" max="9161" width="9.140625" style="631"/>
    <col min="9162" max="9162" width="3.5703125" style="631" customWidth="1"/>
    <col min="9163" max="9163" width="34" style="631" customWidth="1"/>
    <col min="9164" max="9164" width="12.5703125" style="631" customWidth="1"/>
    <col min="9165" max="9165" width="12.140625" style="631" customWidth="1"/>
    <col min="9166" max="9166" width="11" style="631" customWidth="1"/>
    <col min="9167" max="9167" width="9.85546875" style="631" customWidth="1"/>
    <col min="9168" max="9168" width="10.85546875" style="631" customWidth="1"/>
    <col min="9169" max="9417" width="9.140625" style="631"/>
    <col min="9418" max="9418" width="3.5703125" style="631" customWidth="1"/>
    <col min="9419" max="9419" width="34" style="631" customWidth="1"/>
    <col min="9420" max="9420" width="12.5703125" style="631" customWidth="1"/>
    <col min="9421" max="9421" width="12.140625" style="631" customWidth="1"/>
    <col min="9422" max="9422" width="11" style="631" customWidth="1"/>
    <col min="9423" max="9423" width="9.85546875" style="631" customWidth="1"/>
    <col min="9424" max="9424" width="10.85546875" style="631" customWidth="1"/>
    <col min="9425" max="9673" width="9.140625" style="631"/>
    <col min="9674" max="9674" width="3.5703125" style="631" customWidth="1"/>
    <col min="9675" max="9675" width="34" style="631" customWidth="1"/>
    <col min="9676" max="9676" width="12.5703125" style="631" customWidth="1"/>
    <col min="9677" max="9677" width="12.140625" style="631" customWidth="1"/>
    <col min="9678" max="9678" width="11" style="631" customWidth="1"/>
    <col min="9679" max="9679" width="9.85546875" style="631" customWidth="1"/>
    <col min="9680" max="9680" width="10.85546875" style="631" customWidth="1"/>
    <col min="9681" max="9929" width="9.140625" style="631"/>
    <col min="9930" max="9930" width="3.5703125" style="631" customWidth="1"/>
    <col min="9931" max="9931" width="34" style="631" customWidth="1"/>
    <col min="9932" max="9932" width="12.5703125" style="631" customWidth="1"/>
    <col min="9933" max="9933" width="12.140625" style="631" customWidth="1"/>
    <col min="9934" max="9934" width="11" style="631" customWidth="1"/>
    <col min="9935" max="9935" width="9.85546875" style="631" customWidth="1"/>
    <col min="9936" max="9936" width="10.85546875" style="631" customWidth="1"/>
    <col min="9937" max="10185" width="9.140625" style="631"/>
    <col min="10186" max="10186" width="3.5703125" style="631" customWidth="1"/>
    <col min="10187" max="10187" width="34" style="631" customWidth="1"/>
    <col min="10188" max="10188" width="12.5703125" style="631" customWidth="1"/>
    <col min="10189" max="10189" width="12.140625" style="631" customWidth="1"/>
    <col min="10190" max="10190" width="11" style="631" customWidth="1"/>
    <col min="10191" max="10191" width="9.85546875" style="631" customWidth="1"/>
    <col min="10192" max="10192" width="10.85546875" style="631" customWidth="1"/>
    <col min="10193" max="10441" width="9.140625" style="631"/>
    <col min="10442" max="10442" width="3.5703125" style="631" customWidth="1"/>
    <col min="10443" max="10443" width="34" style="631" customWidth="1"/>
    <col min="10444" max="10444" width="12.5703125" style="631" customWidth="1"/>
    <col min="10445" max="10445" width="12.140625" style="631" customWidth="1"/>
    <col min="10446" max="10446" width="11" style="631" customWidth="1"/>
    <col min="10447" max="10447" width="9.85546875" style="631" customWidth="1"/>
    <col min="10448" max="10448" width="10.85546875" style="631" customWidth="1"/>
    <col min="10449" max="10697" width="9.140625" style="631"/>
    <col min="10698" max="10698" width="3.5703125" style="631" customWidth="1"/>
    <col min="10699" max="10699" width="34" style="631" customWidth="1"/>
    <col min="10700" max="10700" width="12.5703125" style="631" customWidth="1"/>
    <col min="10701" max="10701" width="12.140625" style="631" customWidth="1"/>
    <col min="10702" max="10702" width="11" style="631" customWidth="1"/>
    <col min="10703" max="10703" width="9.85546875" style="631" customWidth="1"/>
    <col min="10704" max="10704" width="10.85546875" style="631" customWidth="1"/>
    <col min="10705" max="10953" width="9.140625" style="631"/>
    <col min="10954" max="10954" width="3.5703125" style="631" customWidth="1"/>
    <col min="10955" max="10955" width="34" style="631" customWidth="1"/>
    <col min="10956" max="10956" width="12.5703125" style="631" customWidth="1"/>
    <col min="10957" max="10957" width="12.140625" style="631" customWidth="1"/>
    <col min="10958" max="10958" width="11" style="631" customWidth="1"/>
    <col min="10959" max="10959" width="9.85546875" style="631" customWidth="1"/>
    <col min="10960" max="10960" width="10.85546875" style="631" customWidth="1"/>
    <col min="10961" max="11209" width="9.140625" style="631"/>
    <col min="11210" max="11210" width="3.5703125" style="631" customWidth="1"/>
    <col min="11211" max="11211" width="34" style="631" customWidth="1"/>
    <col min="11212" max="11212" width="12.5703125" style="631" customWidth="1"/>
    <col min="11213" max="11213" width="12.140625" style="631" customWidth="1"/>
    <col min="11214" max="11214" width="11" style="631" customWidth="1"/>
    <col min="11215" max="11215" width="9.85546875" style="631" customWidth="1"/>
    <col min="11216" max="11216" width="10.85546875" style="631" customWidth="1"/>
    <col min="11217" max="11465" width="9.140625" style="631"/>
    <col min="11466" max="11466" width="3.5703125" style="631" customWidth="1"/>
    <col min="11467" max="11467" width="34" style="631" customWidth="1"/>
    <col min="11468" max="11468" width="12.5703125" style="631" customWidth="1"/>
    <col min="11469" max="11469" width="12.140625" style="631" customWidth="1"/>
    <col min="11470" max="11470" width="11" style="631" customWidth="1"/>
    <col min="11471" max="11471" width="9.85546875" style="631" customWidth="1"/>
    <col min="11472" max="11472" width="10.85546875" style="631" customWidth="1"/>
    <col min="11473" max="11721" width="9.140625" style="631"/>
    <col min="11722" max="11722" width="3.5703125" style="631" customWidth="1"/>
    <col min="11723" max="11723" width="34" style="631" customWidth="1"/>
    <col min="11724" max="11724" width="12.5703125" style="631" customWidth="1"/>
    <col min="11725" max="11725" width="12.140625" style="631" customWidth="1"/>
    <col min="11726" max="11726" width="11" style="631" customWidth="1"/>
    <col min="11727" max="11727" width="9.85546875" style="631" customWidth="1"/>
    <col min="11728" max="11728" width="10.85546875" style="631" customWidth="1"/>
    <col min="11729" max="11977" width="9.140625" style="631"/>
    <col min="11978" max="11978" width="3.5703125" style="631" customWidth="1"/>
    <col min="11979" max="11979" width="34" style="631" customWidth="1"/>
    <col min="11980" max="11980" width="12.5703125" style="631" customWidth="1"/>
    <col min="11981" max="11981" width="12.140625" style="631" customWidth="1"/>
    <col min="11982" max="11982" width="11" style="631" customWidth="1"/>
    <col min="11983" max="11983" width="9.85546875" style="631" customWidth="1"/>
    <col min="11984" max="11984" width="10.85546875" style="631" customWidth="1"/>
    <col min="11985" max="12233" width="9.140625" style="631"/>
    <col min="12234" max="12234" width="3.5703125" style="631" customWidth="1"/>
    <col min="12235" max="12235" width="34" style="631" customWidth="1"/>
    <col min="12236" max="12236" width="12.5703125" style="631" customWidth="1"/>
    <col min="12237" max="12237" width="12.140625" style="631" customWidth="1"/>
    <col min="12238" max="12238" width="11" style="631" customWidth="1"/>
    <col min="12239" max="12239" width="9.85546875" style="631" customWidth="1"/>
    <col min="12240" max="12240" width="10.85546875" style="631" customWidth="1"/>
    <col min="12241" max="12489" width="9.140625" style="631"/>
    <col min="12490" max="12490" width="3.5703125" style="631" customWidth="1"/>
    <col min="12491" max="12491" width="34" style="631" customWidth="1"/>
    <col min="12492" max="12492" width="12.5703125" style="631" customWidth="1"/>
    <col min="12493" max="12493" width="12.140625" style="631" customWidth="1"/>
    <col min="12494" max="12494" width="11" style="631" customWidth="1"/>
    <col min="12495" max="12495" width="9.85546875" style="631" customWidth="1"/>
    <col min="12496" max="12496" width="10.85546875" style="631" customWidth="1"/>
    <col min="12497" max="12745" width="9.140625" style="631"/>
    <col min="12746" max="12746" width="3.5703125" style="631" customWidth="1"/>
    <col min="12747" max="12747" width="34" style="631" customWidth="1"/>
    <col min="12748" max="12748" width="12.5703125" style="631" customWidth="1"/>
    <col min="12749" max="12749" width="12.140625" style="631" customWidth="1"/>
    <col min="12750" max="12750" width="11" style="631" customWidth="1"/>
    <col min="12751" max="12751" width="9.85546875" style="631" customWidth="1"/>
    <col min="12752" max="12752" width="10.85546875" style="631" customWidth="1"/>
    <col min="12753" max="13001" width="9.140625" style="631"/>
    <col min="13002" max="13002" width="3.5703125" style="631" customWidth="1"/>
    <col min="13003" max="13003" width="34" style="631" customWidth="1"/>
    <col min="13004" max="13004" width="12.5703125" style="631" customWidth="1"/>
    <col min="13005" max="13005" width="12.140625" style="631" customWidth="1"/>
    <col min="13006" max="13006" width="11" style="631" customWidth="1"/>
    <col min="13007" max="13007" width="9.85546875" style="631" customWidth="1"/>
    <col min="13008" max="13008" width="10.85546875" style="631" customWidth="1"/>
    <col min="13009" max="13257" width="9.140625" style="631"/>
    <col min="13258" max="13258" width="3.5703125" style="631" customWidth="1"/>
    <col min="13259" max="13259" width="34" style="631" customWidth="1"/>
    <col min="13260" max="13260" width="12.5703125" style="631" customWidth="1"/>
    <col min="13261" max="13261" width="12.140625" style="631" customWidth="1"/>
    <col min="13262" max="13262" width="11" style="631" customWidth="1"/>
    <col min="13263" max="13263" width="9.85546875" style="631" customWidth="1"/>
    <col min="13264" max="13264" width="10.85546875" style="631" customWidth="1"/>
    <col min="13265" max="13513" width="9.140625" style="631"/>
    <col min="13514" max="13514" width="3.5703125" style="631" customWidth="1"/>
    <col min="13515" max="13515" width="34" style="631" customWidth="1"/>
    <col min="13516" max="13516" width="12.5703125" style="631" customWidth="1"/>
    <col min="13517" max="13517" width="12.140625" style="631" customWidth="1"/>
    <col min="13518" max="13518" width="11" style="631" customWidth="1"/>
    <col min="13519" max="13519" width="9.85546875" style="631" customWidth="1"/>
    <col min="13520" max="13520" width="10.85546875" style="631" customWidth="1"/>
    <col min="13521" max="13769" width="9.140625" style="631"/>
    <col min="13770" max="13770" width="3.5703125" style="631" customWidth="1"/>
    <col min="13771" max="13771" width="34" style="631" customWidth="1"/>
    <col min="13772" max="13772" width="12.5703125" style="631" customWidth="1"/>
    <col min="13773" max="13773" width="12.140625" style="631" customWidth="1"/>
    <col min="13774" max="13774" width="11" style="631" customWidth="1"/>
    <col min="13775" max="13775" width="9.85546875" style="631" customWidth="1"/>
    <col min="13776" max="13776" width="10.85546875" style="631" customWidth="1"/>
    <col min="13777" max="14025" width="9.140625" style="631"/>
    <col min="14026" max="14026" width="3.5703125" style="631" customWidth="1"/>
    <col min="14027" max="14027" width="34" style="631" customWidth="1"/>
    <col min="14028" max="14028" width="12.5703125" style="631" customWidth="1"/>
    <col min="14029" max="14029" width="12.140625" style="631" customWidth="1"/>
    <col min="14030" max="14030" width="11" style="631" customWidth="1"/>
    <col min="14031" max="14031" width="9.85546875" style="631" customWidth="1"/>
    <col min="14032" max="14032" width="10.85546875" style="631" customWidth="1"/>
    <col min="14033" max="14281" width="9.140625" style="631"/>
    <col min="14282" max="14282" width="3.5703125" style="631" customWidth="1"/>
    <col min="14283" max="14283" width="34" style="631" customWidth="1"/>
    <col min="14284" max="14284" width="12.5703125" style="631" customWidth="1"/>
    <col min="14285" max="14285" width="12.140625" style="631" customWidth="1"/>
    <col min="14286" max="14286" width="11" style="631" customWidth="1"/>
    <col min="14287" max="14287" width="9.85546875" style="631" customWidth="1"/>
    <col min="14288" max="14288" width="10.85546875" style="631" customWidth="1"/>
    <col min="14289" max="14537" width="9.140625" style="631"/>
    <col min="14538" max="14538" width="3.5703125" style="631" customWidth="1"/>
    <col min="14539" max="14539" width="34" style="631" customWidth="1"/>
    <col min="14540" max="14540" width="12.5703125" style="631" customWidth="1"/>
    <col min="14541" max="14541" width="12.140625" style="631" customWidth="1"/>
    <col min="14542" max="14542" width="11" style="631" customWidth="1"/>
    <col min="14543" max="14543" width="9.85546875" style="631" customWidth="1"/>
    <col min="14544" max="14544" width="10.85546875" style="631" customWidth="1"/>
    <col min="14545" max="14793" width="9.140625" style="631"/>
    <col min="14794" max="14794" width="3.5703125" style="631" customWidth="1"/>
    <col min="14795" max="14795" width="34" style="631" customWidth="1"/>
    <col min="14796" max="14796" width="12.5703125" style="631" customWidth="1"/>
    <col min="14797" max="14797" width="12.140625" style="631" customWidth="1"/>
    <col min="14798" max="14798" width="11" style="631" customWidth="1"/>
    <col min="14799" max="14799" width="9.85546875" style="631" customWidth="1"/>
    <col min="14800" max="14800" width="10.85546875" style="631" customWidth="1"/>
    <col min="14801" max="15049" width="9.140625" style="631"/>
    <col min="15050" max="15050" width="3.5703125" style="631" customWidth="1"/>
    <col min="15051" max="15051" width="34" style="631" customWidth="1"/>
    <col min="15052" max="15052" width="12.5703125" style="631" customWidth="1"/>
    <col min="15053" max="15053" width="12.140625" style="631" customWidth="1"/>
    <col min="15054" max="15054" width="11" style="631" customWidth="1"/>
    <col min="15055" max="15055" width="9.85546875" style="631" customWidth="1"/>
    <col min="15056" max="15056" width="10.85546875" style="631" customWidth="1"/>
    <col min="15057" max="15305" width="9.140625" style="631"/>
    <col min="15306" max="15306" width="3.5703125" style="631" customWidth="1"/>
    <col min="15307" max="15307" width="34" style="631" customWidth="1"/>
    <col min="15308" max="15308" width="12.5703125" style="631" customWidth="1"/>
    <col min="15309" max="15309" width="12.140625" style="631" customWidth="1"/>
    <col min="15310" max="15310" width="11" style="631" customWidth="1"/>
    <col min="15311" max="15311" width="9.85546875" style="631" customWidth="1"/>
    <col min="15312" max="15312" width="10.85546875" style="631" customWidth="1"/>
    <col min="15313" max="15561" width="9.140625" style="631"/>
    <col min="15562" max="15562" width="3.5703125" style="631" customWidth="1"/>
    <col min="15563" max="15563" width="34" style="631" customWidth="1"/>
    <col min="15564" max="15564" width="12.5703125" style="631" customWidth="1"/>
    <col min="15565" max="15565" width="12.140625" style="631" customWidth="1"/>
    <col min="15566" max="15566" width="11" style="631" customWidth="1"/>
    <col min="15567" max="15567" width="9.85546875" style="631" customWidth="1"/>
    <col min="15568" max="15568" width="10.85546875" style="631" customWidth="1"/>
    <col min="15569" max="15817" width="9.140625" style="631"/>
    <col min="15818" max="15818" width="3.5703125" style="631" customWidth="1"/>
    <col min="15819" max="15819" width="34" style="631" customWidth="1"/>
    <col min="15820" max="15820" width="12.5703125" style="631" customWidth="1"/>
    <col min="15821" max="15821" width="12.140625" style="631" customWidth="1"/>
    <col min="15822" max="15822" width="11" style="631" customWidth="1"/>
    <col min="15823" max="15823" width="9.85546875" style="631" customWidth="1"/>
    <col min="15824" max="15824" width="10.85546875" style="631" customWidth="1"/>
    <col min="15825" max="16073" width="9.140625" style="631"/>
    <col min="16074" max="16074" width="3.5703125" style="631" customWidth="1"/>
    <col min="16075" max="16075" width="34" style="631" customWidth="1"/>
    <col min="16076" max="16076" width="12.5703125" style="631" customWidth="1"/>
    <col min="16077" max="16077" width="12.140625" style="631" customWidth="1"/>
    <col min="16078" max="16078" width="11" style="631" customWidth="1"/>
    <col min="16079" max="16079" width="9.85546875" style="631" customWidth="1"/>
    <col min="16080" max="16080" width="10.85546875" style="631" customWidth="1"/>
    <col min="16081" max="16384" width="9.140625" style="631"/>
  </cols>
  <sheetData>
    <row r="1" spans="2:8" x14ac:dyDescent="0.2">
      <c r="B1" s="632"/>
      <c r="C1" s="632"/>
      <c r="D1" s="632"/>
      <c r="E1" s="855" t="s">
        <v>61</v>
      </c>
      <c r="F1" s="855"/>
      <c r="G1" s="855"/>
    </row>
    <row r="2" spans="2:8" x14ac:dyDescent="0.2">
      <c r="B2" s="632"/>
      <c r="C2" s="632"/>
      <c r="D2" s="632"/>
      <c r="E2" s="632"/>
      <c r="F2" s="632"/>
      <c r="G2" s="632"/>
    </row>
    <row r="3" spans="2:8" ht="15.75" x14ac:dyDescent="0.25">
      <c r="B3" s="856" t="s">
        <v>628</v>
      </c>
      <c r="C3" s="857"/>
      <c r="D3" s="857"/>
      <c r="E3" s="857"/>
      <c r="F3" s="857"/>
      <c r="G3" s="857"/>
    </row>
    <row r="4" spans="2:8" ht="15" x14ac:dyDescent="0.25">
      <c r="B4" s="858"/>
      <c r="C4" s="858"/>
      <c r="D4" s="858"/>
      <c r="E4" s="858"/>
      <c r="F4" s="858"/>
      <c r="G4" s="858"/>
    </row>
    <row r="5" spans="2:8" ht="15.75" thickBot="1" x14ac:dyDescent="0.3">
      <c r="B5" s="711"/>
      <c r="C5" s="711"/>
      <c r="D5" s="711"/>
      <c r="E5" s="711"/>
      <c r="F5" s="711"/>
      <c r="G5" s="712" t="s">
        <v>21</v>
      </c>
    </row>
    <row r="6" spans="2:8" s="713" customFormat="1" ht="14.1" customHeight="1" x14ac:dyDescent="0.2">
      <c r="B6" s="859" t="s">
        <v>36</v>
      </c>
      <c r="C6" s="861" t="s">
        <v>629</v>
      </c>
      <c r="D6" s="861" t="s">
        <v>630</v>
      </c>
      <c r="E6" s="861" t="s">
        <v>631</v>
      </c>
      <c r="F6" s="863" t="s">
        <v>94</v>
      </c>
      <c r="G6" s="863" t="s">
        <v>95</v>
      </c>
    </row>
    <row r="7" spans="2:8" s="1" customFormat="1" ht="42.75" customHeight="1" thickBot="1" x14ac:dyDescent="0.25">
      <c r="B7" s="860"/>
      <c r="C7" s="862"/>
      <c r="D7" s="862"/>
      <c r="E7" s="862"/>
      <c r="F7" s="864"/>
      <c r="G7" s="864"/>
    </row>
    <row r="8" spans="2:8" ht="16.5" thickBot="1" x14ac:dyDescent="0.3">
      <c r="B8" s="714" t="s">
        <v>3</v>
      </c>
      <c r="C8" s="715">
        <f>C9+C17</f>
        <v>22062</v>
      </c>
      <c r="D8" s="715">
        <f t="shared" ref="D8:E8" si="0">D9+D17</f>
        <v>22773</v>
      </c>
      <c r="E8" s="715">
        <f t="shared" si="0"/>
        <v>20040</v>
      </c>
      <c r="F8" s="716">
        <f>(E8/C8)*100</f>
        <v>90.83491977155289</v>
      </c>
      <c r="G8" s="717">
        <f>(E8/D8)*100</f>
        <v>87.998946120405748</v>
      </c>
      <c r="H8" s="633"/>
    </row>
    <row r="9" spans="2:8" s="633" customFormat="1" ht="15" x14ac:dyDescent="0.25">
      <c r="B9" s="718" t="s">
        <v>154</v>
      </c>
      <c r="C9" s="719">
        <f>C11+C12+C13+C14+C15+C16</f>
        <v>22054</v>
      </c>
      <c r="D9" s="719">
        <f>D11+D12+D13+D14+D15+D16</f>
        <v>22765</v>
      </c>
      <c r="E9" s="719">
        <f>E11+E12+E13+E14+E15+E16</f>
        <v>19978</v>
      </c>
      <c r="F9" s="720">
        <f>(E9/C9)*100</f>
        <v>90.586741634170679</v>
      </c>
      <c r="G9" s="721">
        <f>(E9/D9)*100</f>
        <v>87.757522512629038</v>
      </c>
    </row>
    <row r="10" spans="2:8" ht="14.25" x14ac:dyDescent="0.2">
      <c r="B10" s="722" t="s">
        <v>155</v>
      </c>
      <c r="C10" s="723"/>
      <c r="D10" s="723"/>
      <c r="E10" s="724"/>
      <c r="F10" s="725"/>
      <c r="G10" s="726"/>
    </row>
    <row r="11" spans="2:8" x14ac:dyDescent="0.2">
      <c r="B11" s="727" t="s">
        <v>204</v>
      </c>
      <c r="C11" s="728">
        <v>3968</v>
      </c>
      <c r="D11" s="728">
        <v>3968</v>
      </c>
      <c r="E11" s="729">
        <v>4135</v>
      </c>
      <c r="F11" s="725">
        <f t="shared" ref="F11:F17" si="1">(E11/C11)*100</f>
        <v>104.2086693548387</v>
      </c>
      <c r="G11" s="726">
        <f t="shared" ref="G11:G17" si="2">(E11/D11)*100</f>
        <v>104.2086693548387</v>
      </c>
    </row>
    <row r="12" spans="2:8" x14ac:dyDescent="0.2">
      <c r="B12" s="727" t="s">
        <v>116</v>
      </c>
      <c r="C12" s="728">
        <v>3076</v>
      </c>
      <c r="D12" s="728">
        <f>C12</f>
        <v>3076</v>
      </c>
      <c r="E12" s="729">
        <v>1788</v>
      </c>
      <c r="F12" s="725">
        <f t="shared" si="1"/>
        <v>58.127438231469441</v>
      </c>
      <c r="G12" s="726">
        <f t="shared" si="2"/>
        <v>58.127438231469441</v>
      </c>
    </row>
    <row r="13" spans="2:8" x14ac:dyDescent="0.2">
      <c r="B13" s="727" t="s">
        <v>117</v>
      </c>
      <c r="C13" s="728">
        <v>10460</v>
      </c>
      <c r="D13" s="728">
        <v>11027</v>
      </c>
      <c r="E13" s="729">
        <v>9850</v>
      </c>
      <c r="F13" s="725">
        <f t="shared" si="1"/>
        <v>94.168260038240916</v>
      </c>
      <c r="G13" s="726">
        <f t="shared" si="2"/>
        <v>89.326199328919927</v>
      </c>
    </row>
    <row r="14" spans="2:8" x14ac:dyDescent="0.2">
      <c r="B14" s="727" t="s">
        <v>118</v>
      </c>
      <c r="C14" s="728">
        <v>300</v>
      </c>
      <c r="D14" s="728">
        <v>300</v>
      </c>
      <c r="E14" s="729">
        <v>137</v>
      </c>
      <c r="F14" s="725">
        <f t="shared" si="1"/>
        <v>45.666666666666664</v>
      </c>
      <c r="G14" s="726">
        <f t="shared" si="2"/>
        <v>45.666666666666664</v>
      </c>
    </row>
    <row r="15" spans="2:8" x14ac:dyDescent="0.2">
      <c r="B15" s="727" t="s">
        <v>205</v>
      </c>
      <c r="C15" s="730">
        <v>4100</v>
      </c>
      <c r="D15" s="730">
        <v>4244</v>
      </c>
      <c r="E15" s="730">
        <v>4068</v>
      </c>
      <c r="F15" s="725">
        <f t="shared" si="1"/>
        <v>99.219512195121951</v>
      </c>
      <c r="G15" s="726">
        <f t="shared" si="2"/>
        <v>95.852968897266734</v>
      </c>
    </row>
    <row r="16" spans="2:8" x14ac:dyDescent="0.2">
      <c r="B16" s="727" t="s">
        <v>119</v>
      </c>
      <c r="C16" s="728">
        <v>150</v>
      </c>
      <c r="D16" s="728">
        <v>150</v>
      </c>
      <c r="E16" s="729">
        <v>0</v>
      </c>
      <c r="F16" s="725">
        <f t="shared" si="1"/>
        <v>0</v>
      </c>
      <c r="G16" s="726">
        <f t="shared" si="2"/>
        <v>0</v>
      </c>
    </row>
    <row r="17" spans="2:7" ht="15.75" thickBot="1" x14ac:dyDescent="0.3">
      <c r="B17" s="731" t="s">
        <v>206</v>
      </c>
      <c r="C17" s="732">
        <v>8</v>
      </c>
      <c r="D17" s="732">
        <v>8</v>
      </c>
      <c r="E17" s="732">
        <v>62</v>
      </c>
      <c r="F17" s="733">
        <f t="shared" si="1"/>
        <v>775</v>
      </c>
      <c r="G17" s="734">
        <f t="shared" si="2"/>
        <v>775</v>
      </c>
    </row>
    <row r="18" spans="2:7" ht="16.5" thickBot="1" x14ac:dyDescent="0.3">
      <c r="B18" s="714" t="s">
        <v>5</v>
      </c>
      <c r="C18" s="715">
        <f>C19+C25+C39+C40+C41</f>
        <v>87762</v>
      </c>
      <c r="D18" s="715">
        <f>D19+D25+D39+D40+D41</f>
        <v>124943</v>
      </c>
      <c r="E18" s="715">
        <f>E19+E25+E39+E40+E41</f>
        <v>88109</v>
      </c>
      <c r="F18" s="716">
        <f>(E18/C18)*100</f>
        <v>100.39538752535266</v>
      </c>
      <c r="G18" s="717">
        <f>(E18/D18)*100</f>
        <v>70.519356826712993</v>
      </c>
    </row>
    <row r="19" spans="2:7" ht="15" x14ac:dyDescent="0.25">
      <c r="B19" s="735" t="s">
        <v>207</v>
      </c>
      <c r="C19" s="736">
        <f>SUM(C21:C24)</f>
        <v>14968</v>
      </c>
      <c r="D19" s="736">
        <f t="shared" ref="D19:E19" si="3">SUM(D21:D24)</f>
        <v>16291</v>
      </c>
      <c r="E19" s="736">
        <f t="shared" si="3"/>
        <v>16064</v>
      </c>
      <c r="F19" s="737">
        <f t="shared" ref="F19" si="4">(E19/C19)*100</f>
        <v>107.32228754676643</v>
      </c>
      <c r="G19" s="737">
        <f t="shared" ref="G19" si="5">(E19/D19)*100</f>
        <v>98.606592597139525</v>
      </c>
    </row>
    <row r="20" spans="2:7" x14ac:dyDescent="0.2">
      <c r="B20" s="722" t="s">
        <v>155</v>
      </c>
      <c r="C20" s="729"/>
      <c r="D20" s="738"/>
      <c r="E20" s="738"/>
      <c r="F20" s="725"/>
      <c r="G20" s="726"/>
    </row>
    <row r="21" spans="2:7" x14ac:dyDescent="0.2">
      <c r="B21" s="727" t="s">
        <v>156</v>
      </c>
      <c r="C21" s="729">
        <v>2747</v>
      </c>
      <c r="D21" s="738">
        <v>3136</v>
      </c>
      <c r="E21" s="738">
        <v>2927</v>
      </c>
      <c r="F21" s="725">
        <f>(E21/C21)*100</f>
        <v>106.55260283946124</v>
      </c>
      <c r="G21" s="726">
        <f>(E21/D21)*100</f>
        <v>93.335459183673478</v>
      </c>
    </row>
    <row r="22" spans="2:7" x14ac:dyDescent="0.2">
      <c r="B22" s="727" t="s">
        <v>7</v>
      </c>
      <c r="C22" s="729">
        <v>2046</v>
      </c>
      <c r="D22" s="738">
        <v>2305</v>
      </c>
      <c r="E22" s="738">
        <v>2386</v>
      </c>
      <c r="F22" s="725">
        <f>(E22/C22)*100</f>
        <v>116.6177908113392</v>
      </c>
      <c r="G22" s="726">
        <f>(E22/D22)*100</f>
        <v>103.51409978308025</v>
      </c>
    </row>
    <row r="23" spans="2:7" x14ac:dyDescent="0.2">
      <c r="B23" s="727" t="s">
        <v>9</v>
      </c>
      <c r="C23" s="729">
        <v>423</v>
      </c>
      <c r="D23" s="738">
        <v>691</v>
      </c>
      <c r="E23" s="738">
        <v>549</v>
      </c>
      <c r="F23" s="725">
        <f t="shared" ref="F23:F24" si="6">(E23/C23)*100</f>
        <v>129.78723404255319</v>
      </c>
      <c r="G23" s="726">
        <f t="shared" ref="G23:G24" si="7">(E23/D23)*100</f>
        <v>79.450072358900144</v>
      </c>
    </row>
    <row r="24" spans="2:7" ht="13.5" thickBot="1" x14ac:dyDescent="0.25">
      <c r="B24" s="727" t="s">
        <v>18</v>
      </c>
      <c r="C24" s="729">
        <v>9752</v>
      </c>
      <c r="D24" s="738">
        <v>10159</v>
      </c>
      <c r="E24" s="738">
        <v>10202</v>
      </c>
      <c r="F24" s="725">
        <f t="shared" si="6"/>
        <v>104.61443806398687</v>
      </c>
      <c r="G24" s="726">
        <f t="shared" si="7"/>
        <v>100.42327000689045</v>
      </c>
    </row>
    <row r="25" spans="2:7" ht="15" x14ac:dyDescent="0.25">
      <c r="B25" s="739" t="s">
        <v>613</v>
      </c>
      <c r="C25" s="736">
        <f>C27+C28+C29+C32+C33+C34+C35+C36+C37+C38+C30+C31</f>
        <v>71012</v>
      </c>
      <c r="D25" s="736">
        <f t="shared" ref="D25:E25" si="8">D27+D28+D29+D32+D33+D34+D35+D36+D37+D38+D30+D31</f>
        <v>106997</v>
      </c>
      <c r="E25" s="736">
        <f t="shared" si="8"/>
        <v>70315</v>
      </c>
      <c r="F25" s="737">
        <f>(E25/C25)*100</f>
        <v>99.018475750577366</v>
      </c>
      <c r="G25" s="737">
        <f>(E25/D25)*100</f>
        <v>65.716795798013024</v>
      </c>
    </row>
    <row r="26" spans="2:7" x14ac:dyDescent="0.2">
      <c r="B26" s="722" t="s">
        <v>155</v>
      </c>
      <c r="C26" s="729"/>
      <c r="D26" s="738"/>
      <c r="E26" s="738"/>
      <c r="F26" s="725"/>
      <c r="G26" s="726"/>
    </row>
    <row r="27" spans="2:7" x14ac:dyDescent="0.2">
      <c r="B27" s="727" t="s">
        <v>632</v>
      </c>
      <c r="C27" s="729">
        <v>50603</v>
      </c>
      <c r="D27" s="738">
        <v>50603</v>
      </c>
      <c r="E27" s="738">
        <v>22456</v>
      </c>
      <c r="F27" s="725">
        <f t="shared" ref="F27:F41" si="9">(E27/C27)*100</f>
        <v>44.376815603817953</v>
      </c>
      <c r="G27" s="726">
        <f t="shared" ref="G27:G41" si="10">(E27/D27)*100</f>
        <v>44.376815603817953</v>
      </c>
    </row>
    <row r="28" spans="2:7" x14ac:dyDescent="0.2">
      <c r="B28" s="727" t="s">
        <v>633</v>
      </c>
      <c r="C28" s="729">
        <v>0</v>
      </c>
      <c r="D28" s="738">
        <v>16223</v>
      </c>
      <c r="E28" s="738">
        <f>D28</f>
        <v>16223</v>
      </c>
      <c r="F28" s="725" t="s">
        <v>192</v>
      </c>
      <c r="G28" s="726">
        <f t="shared" si="10"/>
        <v>100</v>
      </c>
    </row>
    <row r="29" spans="2:7" x14ac:dyDescent="0.2">
      <c r="B29" s="727" t="s">
        <v>634</v>
      </c>
      <c r="C29" s="729">
        <v>0</v>
      </c>
      <c r="D29" s="738">
        <v>5716</v>
      </c>
      <c r="E29" s="738">
        <f t="shared" ref="E29:E31" si="11">D29</f>
        <v>5716</v>
      </c>
      <c r="F29" s="725" t="s">
        <v>192</v>
      </c>
      <c r="G29" s="726">
        <v>0</v>
      </c>
    </row>
    <row r="30" spans="2:7" x14ac:dyDescent="0.2">
      <c r="B30" s="727" t="s">
        <v>635</v>
      </c>
      <c r="C30" s="729">
        <v>0</v>
      </c>
      <c r="D30" s="738">
        <v>1677</v>
      </c>
      <c r="E30" s="738">
        <f t="shared" si="11"/>
        <v>1677</v>
      </c>
      <c r="F30" s="725" t="s">
        <v>192</v>
      </c>
      <c r="G30" s="726">
        <v>0</v>
      </c>
    </row>
    <row r="31" spans="2:7" x14ac:dyDescent="0.2">
      <c r="B31" s="727" t="s">
        <v>636</v>
      </c>
      <c r="C31" s="729">
        <v>0</v>
      </c>
      <c r="D31" s="738">
        <v>2334</v>
      </c>
      <c r="E31" s="738">
        <f t="shared" si="11"/>
        <v>2334</v>
      </c>
      <c r="F31" s="725" t="s">
        <v>192</v>
      </c>
      <c r="G31" s="726">
        <v>0</v>
      </c>
    </row>
    <row r="32" spans="2:7" x14ac:dyDescent="0.2">
      <c r="B32" s="727" t="s">
        <v>208</v>
      </c>
      <c r="C32" s="729">
        <v>1026</v>
      </c>
      <c r="D32" s="738">
        <v>1026</v>
      </c>
      <c r="E32" s="738">
        <v>848</v>
      </c>
      <c r="F32" s="725">
        <f t="shared" si="9"/>
        <v>82.651072124756325</v>
      </c>
      <c r="G32" s="726">
        <f t="shared" si="10"/>
        <v>82.651072124756325</v>
      </c>
    </row>
    <row r="33" spans="2:7" x14ac:dyDescent="0.2">
      <c r="B33" s="727" t="s">
        <v>209</v>
      </c>
      <c r="C33" s="728">
        <v>4305</v>
      </c>
      <c r="D33" s="738">
        <v>6526</v>
      </c>
      <c r="E33" s="738">
        <v>4403</v>
      </c>
      <c r="F33" s="725">
        <f t="shared" si="9"/>
        <v>102.27642276422763</v>
      </c>
      <c r="G33" s="726">
        <f t="shared" si="10"/>
        <v>67.468587189702717</v>
      </c>
    </row>
    <row r="34" spans="2:7" x14ac:dyDescent="0.2">
      <c r="B34" s="727" t="s">
        <v>157</v>
      </c>
      <c r="C34" s="728">
        <v>12085</v>
      </c>
      <c r="D34" s="738">
        <v>18299</v>
      </c>
      <c r="E34" s="738">
        <v>12135</v>
      </c>
      <c r="F34" s="725">
        <f t="shared" si="9"/>
        <v>100.41373603640878</v>
      </c>
      <c r="G34" s="726">
        <f t="shared" si="10"/>
        <v>66.315099185747854</v>
      </c>
    </row>
    <row r="35" spans="2:7" x14ac:dyDescent="0.2">
      <c r="B35" s="727" t="s">
        <v>158</v>
      </c>
      <c r="C35" s="728">
        <v>0</v>
      </c>
      <c r="D35" s="738">
        <v>0</v>
      </c>
      <c r="E35" s="738">
        <v>0</v>
      </c>
      <c r="F35" s="725" t="s">
        <v>192</v>
      </c>
      <c r="G35" s="726" t="s">
        <v>192</v>
      </c>
    </row>
    <row r="36" spans="2:7" x14ac:dyDescent="0.2">
      <c r="B36" s="727" t="s">
        <v>107</v>
      </c>
      <c r="C36" s="728">
        <v>457</v>
      </c>
      <c r="D36" s="738">
        <v>572</v>
      </c>
      <c r="E36" s="738">
        <v>373</v>
      </c>
      <c r="F36" s="725">
        <f t="shared" si="9"/>
        <v>81.619256017505464</v>
      </c>
      <c r="G36" s="726">
        <f t="shared" si="10"/>
        <v>65.209790209790214</v>
      </c>
    </row>
    <row r="37" spans="2:7" x14ac:dyDescent="0.2">
      <c r="B37" s="727" t="s">
        <v>210</v>
      </c>
      <c r="C37" s="728">
        <v>966</v>
      </c>
      <c r="D37" s="738">
        <v>966</v>
      </c>
      <c r="E37" s="738">
        <v>976</v>
      </c>
      <c r="F37" s="725">
        <f t="shared" si="9"/>
        <v>101.0351966873706</v>
      </c>
      <c r="G37" s="726">
        <f t="shared" si="10"/>
        <v>101.0351966873706</v>
      </c>
    </row>
    <row r="38" spans="2:7" ht="13.5" thickBot="1" x14ac:dyDescent="0.25">
      <c r="B38" s="740" t="s">
        <v>159</v>
      </c>
      <c r="C38" s="741">
        <v>1570</v>
      </c>
      <c r="D38" s="742">
        <v>3055</v>
      </c>
      <c r="E38" s="742">
        <v>3174</v>
      </c>
      <c r="F38" s="743">
        <v>0</v>
      </c>
      <c r="G38" s="744">
        <v>0</v>
      </c>
    </row>
    <row r="39" spans="2:7" ht="13.5" thickBot="1" x14ac:dyDescent="0.25">
      <c r="B39" s="745" t="s">
        <v>19</v>
      </c>
      <c r="C39" s="746">
        <v>2</v>
      </c>
      <c r="D39" s="746">
        <v>2</v>
      </c>
      <c r="E39" s="746">
        <v>4</v>
      </c>
      <c r="F39" s="747">
        <f t="shared" si="9"/>
        <v>200</v>
      </c>
      <c r="G39" s="748">
        <f t="shared" si="10"/>
        <v>200</v>
      </c>
    </row>
    <row r="40" spans="2:7" ht="13.5" thickBot="1" x14ac:dyDescent="0.25">
      <c r="B40" s="749" t="s">
        <v>20</v>
      </c>
      <c r="C40" s="750">
        <v>553</v>
      </c>
      <c r="D40" s="751">
        <v>553</v>
      </c>
      <c r="E40" s="751">
        <v>655</v>
      </c>
      <c r="F40" s="752">
        <f t="shared" si="9"/>
        <v>118.44484629294756</v>
      </c>
      <c r="G40" s="753">
        <f t="shared" si="10"/>
        <v>118.44484629294756</v>
      </c>
    </row>
    <row r="41" spans="2:7" ht="13.5" thickBot="1" x14ac:dyDescent="0.25">
      <c r="B41" s="745" t="s">
        <v>12</v>
      </c>
      <c r="C41" s="754">
        <v>1227</v>
      </c>
      <c r="D41" s="755">
        <v>1100</v>
      </c>
      <c r="E41" s="755">
        <v>1071</v>
      </c>
      <c r="F41" s="756">
        <f t="shared" si="9"/>
        <v>87.286063569682142</v>
      </c>
      <c r="G41" s="757">
        <f t="shared" si="10"/>
        <v>97.36363636363636</v>
      </c>
    </row>
    <row r="42" spans="2:7" ht="16.5" thickBot="1" x14ac:dyDescent="0.3">
      <c r="B42" s="758" t="s">
        <v>13</v>
      </c>
      <c r="C42" s="759">
        <f>C8-C18</f>
        <v>-65700</v>
      </c>
      <c r="D42" s="760">
        <f>D8-D18</f>
        <v>-102170</v>
      </c>
      <c r="E42" s="760">
        <f>E8-E18</f>
        <v>-68069</v>
      </c>
      <c r="F42" s="716">
        <f>(E42/C42)*100</f>
        <v>103.60578386605783</v>
      </c>
      <c r="G42" s="717">
        <f>(E42/D42)*100</f>
        <v>66.623274933933644</v>
      </c>
    </row>
    <row r="43" spans="2:7" ht="15" x14ac:dyDescent="0.25">
      <c r="B43" s="727" t="s">
        <v>637</v>
      </c>
      <c r="C43" s="719"/>
      <c r="D43" s="761"/>
      <c r="E43" s="762">
        <f>31714-75</f>
        <v>31639</v>
      </c>
      <c r="F43" s="763" t="s">
        <v>192</v>
      </c>
      <c r="G43" s="764" t="s">
        <v>192</v>
      </c>
    </row>
    <row r="44" spans="2:7" x14ac:dyDescent="0.2">
      <c r="B44" s="727" t="s">
        <v>211</v>
      </c>
      <c r="C44" s="765">
        <v>65700</v>
      </c>
      <c r="D44" s="738">
        <v>65700</v>
      </c>
      <c r="E44" s="762">
        <v>65700</v>
      </c>
      <c r="F44" s="763">
        <f>(E44/C44)*100</f>
        <v>100</v>
      </c>
      <c r="G44" s="764">
        <f>(E44/D44)*100</f>
        <v>100</v>
      </c>
    </row>
    <row r="45" spans="2:7" x14ac:dyDescent="0.2">
      <c r="B45" s="727" t="s">
        <v>638</v>
      </c>
      <c r="C45" s="765">
        <v>0</v>
      </c>
      <c r="D45" s="738">
        <v>21103</v>
      </c>
      <c r="E45" s="762">
        <f>D45</f>
        <v>21103</v>
      </c>
      <c r="F45" s="763" t="s">
        <v>192</v>
      </c>
      <c r="G45" s="764">
        <f t="shared" ref="G45:G50" si="12">(E45/D45)*100</f>
        <v>100</v>
      </c>
    </row>
    <row r="46" spans="2:7" x14ac:dyDescent="0.2">
      <c r="B46" s="727" t="s">
        <v>639</v>
      </c>
      <c r="C46" s="765">
        <v>0</v>
      </c>
      <c r="D46" s="738">
        <v>8523</v>
      </c>
      <c r="E46" s="762">
        <v>8483</v>
      </c>
      <c r="F46" s="763" t="s">
        <v>192</v>
      </c>
      <c r="G46" s="764">
        <f t="shared" si="12"/>
        <v>99.530681684852752</v>
      </c>
    </row>
    <row r="47" spans="2:7" x14ac:dyDescent="0.2">
      <c r="B47" s="727" t="s">
        <v>640</v>
      </c>
      <c r="C47" s="765">
        <v>0</v>
      </c>
      <c r="D47" s="738">
        <v>593</v>
      </c>
      <c r="E47" s="762">
        <f t="shared" ref="E47:E50" si="13">D47</f>
        <v>593</v>
      </c>
      <c r="F47" s="763" t="s">
        <v>192</v>
      </c>
      <c r="G47" s="764">
        <f t="shared" si="12"/>
        <v>100</v>
      </c>
    </row>
    <row r="48" spans="2:7" x14ac:dyDescent="0.2">
      <c r="B48" s="727" t="s">
        <v>641</v>
      </c>
      <c r="C48" s="765">
        <v>0</v>
      </c>
      <c r="D48" s="738">
        <v>7350</v>
      </c>
      <c r="E48" s="762">
        <v>3664</v>
      </c>
      <c r="F48" s="763" t="s">
        <v>192</v>
      </c>
      <c r="G48" s="764">
        <f t="shared" si="12"/>
        <v>49.85034013605442</v>
      </c>
    </row>
    <row r="49" spans="2:7" x14ac:dyDescent="0.2">
      <c r="B49" s="727" t="s">
        <v>642</v>
      </c>
      <c r="C49" s="765">
        <v>0</v>
      </c>
      <c r="D49" s="738">
        <v>2512</v>
      </c>
      <c r="E49" s="762">
        <f t="shared" si="13"/>
        <v>2512</v>
      </c>
      <c r="F49" s="763" t="s">
        <v>192</v>
      </c>
      <c r="G49" s="764">
        <f t="shared" si="12"/>
        <v>100</v>
      </c>
    </row>
    <row r="50" spans="2:7" x14ac:dyDescent="0.2">
      <c r="B50" s="727" t="s">
        <v>643</v>
      </c>
      <c r="C50" s="765">
        <v>0</v>
      </c>
      <c r="D50" s="738">
        <v>75</v>
      </c>
      <c r="E50" s="762">
        <f t="shared" si="13"/>
        <v>75</v>
      </c>
      <c r="F50" s="763" t="s">
        <v>192</v>
      </c>
      <c r="G50" s="764">
        <f t="shared" si="12"/>
        <v>100</v>
      </c>
    </row>
    <row r="51" spans="2:7" ht="13.5" thickBot="1" x14ac:dyDescent="0.25">
      <c r="B51" s="766" t="s">
        <v>644</v>
      </c>
      <c r="C51" s="767">
        <v>0</v>
      </c>
      <c r="D51" s="768">
        <v>0</v>
      </c>
      <c r="E51" s="769">
        <v>400</v>
      </c>
      <c r="F51" s="770" t="s">
        <v>192</v>
      </c>
      <c r="G51" s="771" t="s">
        <v>192</v>
      </c>
    </row>
    <row r="52" spans="2:7" ht="16.5" thickBot="1" x14ac:dyDescent="0.3">
      <c r="B52" s="72" t="s">
        <v>67</v>
      </c>
      <c r="C52" s="73">
        <f>SUM(C44:C51)</f>
        <v>65700</v>
      </c>
      <c r="D52" s="73">
        <f>SUM(D44:D51)</f>
        <v>105856</v>
      </c>
      <c r="E52" s="74">
        <f>SUM(E43:E50)-E44</f>
        <v>68069</v>
      </c>
      <c r="F52" s="772">
        <v>0</v>
      </c>
      <c r="G52" s="772">
        <f t="shared" ref="G52" si="14">(E52/D52)*100</f>
        <v>64.303393288996375</v>
      </c>
    </row>
    <row r="53" spans="2:7" s="634" customFormat="1" ht="24" customHeight="1" thickBot="1" x14ac:dyDescent="0.25">
      <c r="B53" s="773" t="s">
        <v>14</v>
      </c>
      <c r="C53" s="774">
        <f>C42+C52</f>
        <v>0</v>
      </c>
      <c r="D53" s="775">
        <f>D42+D52</f>
        <v>3686</v>
      </c>
      <c r="E53" s="775">
        <f>E42+E52</f>
        <v>0</v>
      </c>
      <c r="F53" s="776">
        <v>0</v>
      </c>
      <c r="G53" s="776">
        <v>0</v>
      </c>
    </row>
    <row r="54" spans="2:7" ht="16.5" thickBot="1" x14ac:dyDescent="0.3">
      <c r="B54" s="72" t="s">
        <v>627</v>
      </c>
      <c r="C54" s="73">
        <v>0</v>
      </c>
      <c r="D54" s="73">
        <v>0</v>
      </c>
      <c r="E54" s="74">
        <f>E44-E43-E51</f>
        <v>33661</v>
      </c>
      <c r="F54" s="772" t="s">
        <v>192</v>
      </c>
      <c r="G54" s="772" t="s">
        <v>192</v>
      </c>
    </row>
    <row r="55" spans="2:7" x14ac:dyDescent="0.2">
      <c r="D55" s="635"/>
    </row>
  </sheetData>
  <mergeCells count="9">
    <mergeCell ref="E1:G1"/>
    <mergeCell ref="B3:G3"/>
    <mergeCell ref="B4:G4"/>
    <mergeCell ref="B6:B7"/>
    <mergeCell ref="C6:C7"/>
    <mergeCell ref="D6:D7"/>
    <mergeCell ref="E6:E7"/>
    <mergeCell ref="F6:F7"/>
    <mergeCell ref="G6:G7"/>
  </mergeCells>
  <pageMargins left="0.70866141732283472" right="0.70866141732283472" top="0.78740157480314965" bottom="0.78740157480314965" header="0.31496062992125984" footer="0.31496062992125984"/>
  <pageSetup paperSize="9" scale="8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EE597-C1EA-4275-BC45-2B0CFC4BDF10}">
  <sheetPr>
    <pageSetUpPr fitToPage="1"/>
  </sheetPr>
  <dimension ref="A1:Q35"/>
  <sheetViews>
    <sheetView zoomScaleNormal="100" workbookViewId="0">
      <selection activeCell="J1" sqref="J1:M1"/>
    </sheetView>
  </sheetViews>
  <sheetFormatPr defaultRowHeight="15" x14ac:dyDescent="0.25"/>
  <cols>
    <col min="1" max="1" width="32.42578125" style="375" customWidth="1"/>
    <col min="2" max="2" width="11" style="375" customWidth="1"/>
    <col min="3" max="3" width="10.5703125" style="375" customWidth="1"/>
    <col min="4" max="4" width="10.140625" style="375" bestFit="1" customWidth="1"/>
    <col min="5" max="5" width="7.85546875" style="375" customWidth="1"/>
    <col min="6" max="6" width="7.28515625" style="375" customWidth="1"/>
    <col min="7" max="7" width="8.140625" style="375" customWidth="1"/>
    <col min="8" max="8" width="8.7109375" style="375" customWidth="1"/>
    <col min="9" max="9" width="10.7109375" style="375" customWidth="1"/>
    <col min="10" max="10" width="10.85546875" style="375" customWidth="1"/>
    <col min="11" max="11" width="7.7109375" style="375" customWidth="1"/>
    <col min="12" max="12" width="11.140625" style="375" bestFit="1" customWidth="1"/>
    <col min="13" max="13" width="8" style="375" customWidth="1"/>
    <col min="14" max="256" width="9.140625" style="375"/>
    <col min="257" max="257" width="32.42578125" style="375" customWidth="1"/>
    <col min="258" max="258" width="11" style="375" customWidth="1"/>
    <col min="259" max="259" width="10" style="375" customWidth="1"/>
    <col min="260" max="260" width="7.28515625" style="375" customWidth="1"/>
    <col min="261" max="261" width="7.85546875" style="375" customWidth="1"/>
    <col min="262" max="262" width="7.28515625" style="375" customWidth="1"/>
    <col min="263" max="263" width="8.140625" style="375" customWidth="1"/>
    <col min="264" max="264" width="8.7109375" style="375" customWidth="1"/>
    <col min="265" max="265" width="9.85546875" style="375" customWidth="1"/>
    <col min="266" max="266" width="8.7109375" style="375" customWidth="1"/>
    <col min="267" max="267" width="7.7109375" style="375" customWidth="1"/>
    <col min="268" max="268" width="8.28515625" style="375" customWidth="1"/>
    <col min="269" max="269" width="8" style="375" customWidth="1"/>
    <col min="270" max="512" width="9.140625" style="375"/>
    <col min="513" max="513" width="32.42578125" style="375" customWidth="1"/>
    <col min="514" max="514" width="11" style="375" customWidth="1"/>
    <col min="515" max="515" width="10" style="375" customWidth="1"/>
    <col min="516" max="516" width="7.28515625" style="375" customWidth="1"/>
    <col min="517" max="517" width="7.85546875" style="375" customWidth="1"/>
    <col min="518" max="518" width="7.28515625" style="375" customWidth="1"/>
    <col min="519" max="519" width="8.140625" style="375" customWidth="1"/>
    <col min="520" max="520" width="8.7109375" style="375" customWidth="1"/>
    <col min="521" max="521" width="9.85546875" style="375" customWidth="1"/>
    <col min="522" max="522" width="8.7109375" style="375" customWidth="1"/>
    <col min="523" max="523" width="7.7109375" style="375" customWidth="1"/>
    <col min="524" max="524" width="8.28515625" style="375" customWidth="1"/>
    <col min="525" max="525" width="8" style="375" customWidth="1"/>
    <col min="526" max="768" width="9.140625" style="375"/>
    <col min="769" max="769" width="32.42578125" style="375" customWidth="1"/>
    <col min="770" max="770" width="11" style="375" customWidth="1"/>
    <col min="771" max="771" width="10" style="375" customWidth="1"/>
    <col min="772" max="772" width="7.28515625" style="375" customWidth="1"/>
    <col min="773" max="773" width="7.85546875" style="375" customWidth="1"/>
    <col min="774" max="774" width="7.28515625" style="375" customWidth="1"/>
    <col min="775" max="775" width="8.140625" style="375" customWidth="1"/>
    <col min="776" max="776" width="8.7109375" style="375" customWidth="1"/>
    <col min="777" max="777" width="9.85546875" style="375" customWidth="1"/>
    <col min="778" max="778" width="8.7109375" style="375" customWidth="1"/>
    <col min="779" max="779" width="7.7109375" style="375" customWidth="1"/>
    <col min="780" max="780" width="8.28515625" style="375" customWidth="1"/>
    <col min="781" max="781" width="8" style="375" customWidth="1"/>
    <col min="782" max="1024" width="9.140625" style="375"/>
    <col min="1025" max="1025" width="32.42578125" style="375" customWidth="1"/>
    <col min="1026" max="1026" width="11" style="375" customWidth="1"/>
    <col min="1027" max="1027" width="10" style="375" customWidth="1"/>
    <col min="1028" max="1028" width="7.28515625" style="375" customWidth="1"/>
    <col min="1029" max="1029" width="7.85546875" style="375" customWidth="1"/>
    <col min="1030" max="1030" width="7.28515625" style="375" customWidth="1"/>
    <col min="1031" max="1031" width="8.140625" style="375" customWidth="1"/>
    <col min="1032" max="1032" width="8.7109375" style="375" customWidth="1"/>
    <col min="1033" max="1033" width="9.85546875" style="375" customWidth="1"/>
    <col min="1034" max="1034" width="8.7109375" style="375" customWidth="1"/>
    <col min="1035" max="1035" width="7.7109375" style="375" customWidth="1"/>
    <col min="1036" max="1036" width="8.28515625" style="375" customWidth="1"/>
    <col min="1037" max="1037" width="8" style="375" customWidth="1"/>
    <col min="1038" max="1280" width="9.140625" style="375"/>
    <col min="1281" max="1281" width="32.42578125" style="375" customWidth="1"/>
    <col min="1282" max="1282" width="11" style="375" customWidth="1"/>
    <col min="1283" max="1283" width="10" style="375" customWidth="1"/>
    <col min="1284" max="1284" width="7.28515625" style="375" customWidth="1"/>
    <col min="1285" max="1285" width="7.85546875" style="375" customWidth="1"/>
    <col min="1286" max="1286" width="7.28515625" style="375" customWidth="1"/>
    <col min="1287" max="1287" width="8.140625" style="375" customWidth="1"/>
    <col min="1288" max="1288" width="8.7109375" style="375" customWidth="1"/>
    <col min="1289" max="1289" width="9.85546875" style="375" customWidth="1"/>
    <col min="1290" max="1290" width="8.7109375" style="375" customWidth="1"/>
    <col min="1291" max="1291" width="7.7109375" style="375" customWidth="1"/>
    <col min="1292" max="1292" width="8.28515625" style="375" customWidth="1"/>
    <col min="1293" max="1293" width="8" style="375" customWidth="1"/>
    <col min="1294" max="1536" width="9.140625" style="375"/>
    <col min="1537" max="1537" width="32.42578125" style="375" customWidth="1"/>
    <col min="1538" max="1538" width="11" style="375" customWidth="1"/>
    <col min="1539" max="1539" width="10" style="375" customWidth="1"/>
    <col min="1540" max="1540" width="7.28515625" style="375" customWidth="1"/>
    <col min="1541" max="1541" width="7.85546875" style="375" customWidth="1"/>
    <col min="1542" max="1542" width="7.28515625" style="375" customWidth="1"/>
    <col min="1543" max="1543" width="8.140625" style="375" customWidth="1"/>
    <col min="1544" max="1544" width="8.7109375" style="375" customWidth="1"/>
    <col min="1545" max="1545" width="9.85546875" style="375" customWidth="1"/>
    <col min="1546" max="1546" width="8.7109375" style="375" customWidth="1"/>
    <col min="1547" max="1547" width="7.7109375" style="375" customWidth="1"/>
    <col min="1548" max="1548" width="8.28515625" style="375" customWidth="1"/>
    <col min="1549" max="1549" width="8" style="375" customWidth="1"/>
    <col min="1550" max="1792" width="9.140625" style="375"/>
    <col min="1793" max="1793" width="32.42578125" style="375" customWidth="1"/>
    <col min="1794" max="1794" width="11" style="375" customWidth="1"/>
    <col min="1795" max="1795" width="10" style="375" customWidth="1"/>
    <col min="1796" max="1796" width="7.28515625" style="375" customWidth="1"/>
    <col min="1797" max="1797" width="7.85546875" style="375" customWidth="1"/>
    <col min="1798" max="1798" width="7.28515625" style="375" customWidth="1"/>
    <col min="1799" max="1799" width="8.140625" style="375" customWidth="1"/>
    <col min="1800" max="1800" width="8.7109375" style="375" customWidth="1"/>
    <col min="1801" max="1801" width="9.85546875" style="375" customWidth="1"/>
    <col min="1802" max="1802" width="8.7109375" style="375" customWidth="1"/>
    <col min="1803" max="1803" width="7.7109375" style="375" customWidth="1"/>
    <col min="1804" max="1804" width="8.28515625" style="375" customWidth="1"/>
    <col min="1805" max="1805" width="8" style="375" customWidth="1"/>
    <col min="1806" max="2048" width="9.140625" style="375"/>
    <col min="2049" max="2049" width="32.42578125" style="375" customWidth="1"/>
    <col min="2050" max="2050" width="11" style="375" customWidth="1"/>
    <col min="2051" max="2051" width="10" style="375" customWidth="1"/>
    <col min="2052" max="2052" width="7.28515625" style="375" customWidth="1"/>
    <col min="2053" max="2053" width="7.85546875" style="375" customWidth="1"/>
    <col min="2054" max="2054" width="7.28515625" style="375" customWidth="1"/>
    <col min="2055" max="2055" width="8.140625" style="375" customWidth="1"/>
    <col min="2056" max="2056" width="8.7109375" style="375" customWidth="1"/>
    <col min="2057" max="2057" width="9.85546875" style="375" customWidth="1"/>
    <col min="2058" max="2058" width="8.7109375" style="375" customWidth="1"/>
    <col min="2059" max="2059" width="7.7109375" style="375" customWidth="1"/>
    <col min="2060" max="2060" width="8.28515625" style="375" customWidth="1"/>
    <col min="2061" max="2061" width="8" style="375" customWidth="1"/>
    <col min="2062" max="2304" width="9.140625" style="375"/>
    <col min="2305" max="2305" width="32.42578125" style="375" customWidth="1"/>
    <col min="2306" max="2306" width="11" style="375" customWidth="1"/>
    <col min="2307" max="2307" width="10" style="375" customWidth="1"/>
    <col min="2308" max="2308" width="7.28515625" style="375" customWidth="1"/>
    <col min="2309" max="2309" width="7.85546875" style="375" customWidth="1"/>
    <col min="2310" max="2310" width="7.28515625" style="375" customWidth="1"/>
    <col min="2311" max="2311" width="8.140625" style="375" customWidth="1"/>
    <col min="2312" max="2312" width="8.7109375" style="375" customWidth="1"/>
    <col min="2313" max="2313" width="9.85546875" style="375" customWidth="1"/>
    <col min="2314" max="2314" width="8.7109375" style="375" customWidth="1"/>
    <col min="2315" max="2315" width="7.7109375" style="375" customWidth="1"/>
    <col min="2316" max="2316" width="8.28515625" style="375" customWidth="1"/>
    <col min="2317" max="2317" width="8" style="375" customWidth="1"/>
    <col min="2318" max="2560" width="9.140625" style="375"/>
    <col min="2561" max="2561" width="32.42578125" style="375" customWidth="1"/>
    <col min="2562" max="2562" width="11" style="375" customWidth="1"/>
    <col min="2563" max="2563" width="10" style="375" customWidth="1"/>
    <col min="2564" max="2564" width="7.28515625" style="375" customWidth="1"/>
    <col min="2565" max="2565" width="7.85546875" style="375" customWidth="1"/>
    <col min="2566" max="2566" width="7.28515625" style="375" customWidth="1"/>
    <col min="2567" max="2567" width="8.140625" style="375" customWidth="1"/>
    <col min="2568" max="2568" width="8.7109375" style="375" customWidth="1"/>
    <col min="2569" max="2569" width="9.85546875" style="375" customWidth="1"/>
    <col min="2570" max="2570" width="8.7109375" style="375" customWidth="1"/>
    <col min="2571" max="2571" width="7.7109375" style="375" customWidth="1"/>
    <col min="2572" max="2572" width="8.28515625" style="375" customWidth="1"/>
    <col min="2573" max="2573" width="8" style="375" customWidth="1"/>
    <col min="2574" max="2816" width="9.140625" style="375"/>
    <col min="2817" max="2817" width="32.42578125" style="375" customWidth="1"/>
    <col min="2818" max="2818" width="11" style="375" customWidth="1"/>
    <col min="2819" max="2819" width="10" style="375" customWidth="1"/>
    <col min="2820" max="2820" width="7.28515625" style="375" customWidth="1"/>
    <col min="2821" max="2821" width="7.85546875" style="375" customWidth="1"/>
    <col min="2822" max="2822" width="7.28515625" style="375" customWidth="1"/>
    <col min="2823" max="2823" width="8.140625" style="375" customWidth="1"/>
    <col min="2824" max="2824" width="8.7109375" style="375" customWidth="1"/>
    <col min="2825" max="2825" width="9.85546875" style="375" customWidth="1"/>
    <col min="2826" max="2826" width="8.7109375" style="375" customWidth="1"/>
    <col min="2827" max="2827" width="7.7109375" style="375" customWidth="1"/>
    <col min="2828" max="2828" width="8.28515625" style="375" customWidth="1"/>
    <col min="2829" max="2829" width="8" style="375" customWidth="1"/>
    <col min="2830" max="3072" width="9.140625" style="375"/>
    <col min="3073" max="3073" width="32.42578125" style="375" customWidth="1"/>
    <col min="3074" max="3074" width="11" style="375" customWidth="1"/>
    <col min="3075" max="3075" width="10" style="375" customWidth="1"/>
    <col min="3076" max="3076" width="7.28515625" style="375" customWidth="1"/>
    <col min="3077" max="3077" width="7.85546875" style="375" customWidth="1"/>
    <col min="3078" max="3078" width="7.28515625" style="375" customWidth="1"/>
    <col min="3079" max="3079" width="8.140625" style="375" customWidth="1"/>
    <col min="3080" max="3080" width="8.7109375" style="375" customWidth="1"/>
    <col min="3081" max="3081" width="9.85546875" style="375" customWidth="1"/>
    <col min="3082" max="3082" width="8.7109375" style="375" customWidth="1"/>
    <col min="3083" max="3083" width="7.7109375" style="375" customWidth="1"/>
    <col min="3084" max="3084" width="8.28515625" style="375" customWidth="1"/>
    <col min="3085" max="3085" width="8" style="375" customWidth="1"/>
    <col min="3086" max="3328" width="9.140625" style="375"/>
    <col min="3329" max="3329" width="32.42578125" style="375" customWidth="1"/>
    <col min="3330" max="3330" width="11" style="375" customWidth="1"/>
    <col min="3331" max="3331" width="10" style="375" customWidth="1"/>
    <col min="3332" max="3332" width="7.28515625" style="375" customWidth="1"/>
    <col min="3333" max="3333" width="7.85546875" style="375" customWidth="1"/>
    <col min="3334" max="3334" width="7.28515625" style="375" customWidth="1"/>
    <col min="3335" max="3335" width="8.140625" style="375" customWidth="1"/>
    <col min="3336" max="3336" width="8.7109375" style="375" customWidth="1"/>
    <col min="3337" max="3337" width="9.85546875" style="375" customWidth="1"/>
    <col min="3338" max="3338" width="8.7109375" style="375" customWidth="1"/>
    <col min="3339" max="3339" width="7.7109375" style="375" customWidth="1"/>
    <col min="3340" max="3340" width="8.28515625" style="375" customWidth="1"/>
    <col min="3341" max="3341" width="8" style="375" customWidth="1"/>
    <col min="3342" max="3584" width="9.140625" style="375"/>
    <col min="3585" max="3585" width="32.42578125" style="375" customWidth="1"/>
    <col min="3586" max="3586" width="11" style="375" customWidth="1"/>
    <col min="3587" max="3587" width="10" style="375" customWidth="1"/>
    <col min="3588" max="3588" width="7.28515625" style="375" customWidth="1"/>
    <col min="3589" max="3589" width="7.85546875" style="375" customWidth="1"/>
    <col min="3590" max="3590" width="7.28515625" style="375" customWidth="1"/>
    <col min="3591" max="3591" width="8.140625" style="375" customWidth="1"/>
    <col min="3592" max="3592" width="8.7109375" style="375" customWidth="1"/>
    <col min="3593" max="3593" width="9.85546875" style="375" customWidth="1"/>
    <col min="3594" max="3594" width="8.7109375" style="375" customWidth="1"/>
    <col min="3595" max="3595" width="7.7109375" style="375" customWidth="1"/>
    <col min="3596" max="3596" width="8.28515625" style="375" customWidth="1"/>
    <col min="3597" max="3597" width="8" style="375" customWidth="1"/>
    <col min="3598" max="3840" width="9.140625" style="375"/>
    <col min="3841" max="3841" width="32.42578125" style="375" customWidth="1"/>
    <col min="3842" max="3842" width="11" style="375" customWidth="1"/>
    <col min="3843" max="3843" width="10" style="375" customWidth="1"/>
    <col min="3844" max="3844" width="7.28515625" style="375" customWidth="1"/>
    <col min="3845" max="3845" width="7.85546875" style="375" customWidth="1"/>
    <col min="3846" max="3846" width="7.28515625" style="375" customWidth="1"/>
    <col min="3847" max="3847" width="8.140625" style="375" customWidth="1"/>
    <col min="3848" max="3848" width="8.7109375" style="375" customWidth="1"/>
    <col min="3849" max="3849" width="9.85546875" style="375" customWidth="1"/>
    <col min="3850" max="3850" width="8.7109375" style="375" customWidth="1"/>
    <col min="3851" max="3851" width="7.7109375" style="375" customWidth="1"/>
    <col min="3852" max="3852" width="8.28515625" style="375" customWidth="1"/>
    <col min="3853" max="3853" width="8" style="375" customWidth="1"/>
    <col min="3854" max="4096" width="9.140625" style="375"/>
    <col min="4097" max="4097" width="32.42578125" style="375" customWidth="1"/>
    <col min="4098" max="4098" width="11" style="375" customWidth="1"/>
    <col min="4099" max="4099" width="10" style="375" customWidth="1"/>
    <col min="4100" max="4100" width="7.28515625" style="375" customWidth="1"/>
    <col min="4101" max="4101" width="7.85546875" style="375" customWidth="1"/>
    <col min="4102" max="4102" width="7.28515625" style="375" customWidth="1"/>
    <col min="4103" max="4103" width="8.140625" style="375" customWidth="1"/>
    <col min="4104" max="4104" width="8.7109375" style="375" customWidth="1"/>
    <col min="4105" max="4105" width="9.85546875" style="375" customWidth="1"/>
    <col min="4106" max="4106" width="8.7109375" style="375" customWidth="1"/>
    <col min="4107" max="4107" width="7.7109375" style="375" customWidth="1"/>
    <col min="4108" max="4108" width="8.28515625" style="375" customWidth="1"/>
    <col min="4109" max="4109" width="8" style="375" customWidth="1"/>
    <col min="4110" max="4352" width="9.140625" style="375"/>
    <col min="4353" max="4353" width="32.42578125" style="375" customWidth="1"/>
    <col min="4354" max="4354" width="11" style="375" customWidth="1"/>
    <col min="4355" max="4355" width="10" style="375" customWidth="1"/>
    <col min="4356" max="4356" width="7.28515625" style="375" customWidth="1"/>
    <col min="4357" max="4357" width="7.85546875" style="375" customWidth="1"/>
    <col min="4358" max="4358" width="7.28515625" style="375" customWidth="1"/>
    <col min="4359" max="4359" width="8.140625" style="375" customWidth="1"/>
    <col min="4360" max="4360" width="8.7109375" style="375" customWidth="1"/>
    <col min="4361" max="4361" width="9.85546875" style="375" customWidth="1"/>
    <col min="4362" max="4362" width="8.7109375" style="375" customWidth="1"/>
    <col min="4363" max="4363" width="7.7109375" style="375" customWidth="1"/>
    <col min="4364" max="4364" width="8.28515625" style="375" customWidth="1"/>
    <col min="4365" max="4365" width="8" style="375" customWidth="1"/>
    <col min="4366" max="4608" width="9.140625" style="375"/>
    <col min="4609" max="4609" width="32.42578125" style="375" customWidth="1"/>
    <col min="4610" max="4610" width="11" style="375" customWidth="1"/>
    <col min="4611" max="4611" width="10" style="375" customWidth="1"/>
    <col min="4612" max="4612" width="7.28515625" style="375" customWidth="1"/>
    <col min="4613" max="4613" width="7.85546875" style="375" customWidth="1"/>
    <col min="4614" max="4614" width="7.28515625" style="375" customWidth="1"/>
    <col min="4615" max="4615" width="8.140625" style="375" customWidth="1"/>
    <col min="4616" max="4616" width="8.7109375" style="375" customWidth="1"/>
    <col min="4617" max="4617" width="9.85546875" style="375" customWidth="1"/>
    <col min="4618" max="4618" width="8.7109375" style="375" customWidth="1"/>
    <col min="4619" max="4619" width="7.7109375" style="375" customWidth="1"/>
    <col min="4620" max="4620" width="8.28515625" style="375" customWidth="1"/>
    <col min="4621" max="4621" width="8" style="375" customWidth="1"/>
    <col min="4622" max="4864" width="9.140625" style="375"/>
    <col min="4865" max="4865" width="32.42578125" style="375" customWidth="1"/>
    <col min="4866" max="4866" width="11" style="375" customWidth="1"/>
    <col min="4867" max="4867" width="10" style="375" customWidth="1"/>
    <col min="4868" max="4868" width="7.28515625" style="375" customWidth="1"/>
    <col min="4869" max="4869" width="7.85546875" style="375" customWidth="1"/>
    <col min="4870" max="4870" width="7.28515625" style="375" customWidth="1"/>
    <col min="4871" max="4871" width="8.140625" style="375" customWidth="1"/>
    <col min="4872" max="4872" width="8.7109375" style="375" customWidth="1"/>
    <col min="4873" max="4873" width="9.85546875" style="375" customWidth="1"/>
    <col min="4874" max="4874" width="8.7109375" style="375" customWidth="1"/>
    <col min="4875" max="4875" width="7.7109375" style="375" customWidth="1"/>
    <col min="4876" max="4876" width="8.28515625" style="375" customWidth="1"/>
    <col min="4877" max="4877" width="8" style="375" customWidth="1"/>
    <col min="4878" max="5120" width="9.140625" style="375"/>
    <col min="5121" max="5121" width="32.42578125" style="375" customWidth="1"/>
    <col min="5122" max="5122" width="11" style="375" customWidth="1"/>
    <col min="5123" max="5123" width="10" style="375" customWidth="1"/>
    <col min="5124" max="5124" width="7.28515625" style="375" customWidth="1"/>
    <col min="5125" max="5125" width="7.85546875" style="375" customWidth="1"/>
    <col min="5126" max="5126" width="7.28515625" style="375" customWidth="1"/>
    <col min="5127" max="5127" width="8.140625" style="375" customWidth="1"/>
    <col min="5128" max="5128" width="8.7109375" style="375" customWidth="1"/>
    <col min="5129" max="5129" width="9.85546875" style="375" customWidth="1"/>
    <col min="5130" max="5130" width="8.7109375" style="375" customWidth="1"/>
    <col min="5131" max="5131" width="7.7109375" style="375" customWidth="1"/>
    <col min="5132" max="5132" width="8.28515625" style="375" customWidth="1"/>
    <col min="5133" max="5133" width="8" style="375" customWidth="1"/>
    <col min="5134" max="5376" width="9.140625" style="375"/>
    <col min="5377" max="5377" width="32.42578125" style="375" customWidth="1"/>
    <col min="5378" max="5378" width="11" style="375" customWidth="1"/>
    <col min="5379" max="5379" width="10" style="375" customWidth="1"/>
    <col min="5380" max="5380" width="7.28515625" style="375" customWidth="1"/>
    <col min="5381" max="5381" width="7.85546875" style="375" customWidth="1"/>
    <col min="5382" max="5382" width="7.28515625" style="375" customWidth="1"/>
    <col min="5383" max="5383" width="8.140625" style="375" customWidth="1"/>
    <col min="5384" max="5384" width="8.7109375" style="375" customWidth="1"/>
    <col min="5385" max="5385" width="9.85546875" style="375" customWidth="1"/>
    <col min="5386" max="5386" width="8.7109375" style="375" customWidth="1"/>
    <col min="5387" max="5387" width="7.7109375" style="375" customWidth="1"/>
    <col min="5388" max="5388" width="8.28515625" style="375" customWidth="1"/>
    <col min="5389" max="5389" width="8" style="375" customWidth="1"/>
    <col min="5390" max="5632" width="9.140625" style="375"/>
    <col min="5633" max="5633" width="32.42578125" style="375" customWidth="1"/>
    <col min="5634" max="5634" width="11" style="375" customWidth="1"/>
    <col min="5635" max="5635" width="10" style="375" customWidth="1"/>
    <col min="5636" max="5636" width="7.28515625" style="375" customWidth="1"/>
    <col min="5637" max="5637" width="7.85546875" style="375" customWidth="1"/>
    <col min="5638" max="5638" width="7.28515625" style="375" customWidth="1"/>
    <col min="5639" max="5639" width="8.140625" style="375" customWidth="1"/>
    <col min="5640" max="5640" width="8.7109375" style="375" customWidth="1"/>
    <col min="5641" max="5641" width="9.85546875" style="375" customWidth="1"/>
    <col min="5642" max="5642" width="8.7109375" style="375" customWidth="1"/>
    <col min="5643" max="5643" width="7.7109375" style="375" customWidth="1"/>
    <col min="5644" max="5644" width="8.28515625" style="375" customWidth="1"/>
    <col min="5645" max="5645" width="8" style="375" customWidth="1"/>
    <col min="5646" max="5888" width="9.140625" style="375"/>
    <col min="5889" max="5889" width="32.42578125" style="375" customWidth="1"/>
    <col min="5890" max="5890" width="11" style="375" customWidth="1"/>
    <col min="5891" max="5891" width="10" style="375" customWidth="1"/>
    <col min="5892" max="5892" width="7.28515625" style="375" customWidth="1"/>
    <col min="5893" max="5893" width="7.85546875" style="375" customWidth="1"/>
    <col min="5894" max="5894" width="7.28515625" style="375" customWidth="1"/>
    <col min="5895" max="5895" width="8.140625" style="375" customWidth="1"/>
    <col min="5896" max="5896" width="8.7109375" style="375" customWidth="1"/>
    <col min="5897" max="5897" width="9.85546875" style="375" customWidth="1"/>
    <col min="5898" max="5898" width="8.7109375" style="375" customWidth="1"/>
    <col min="5899" max="5899" width="7.7109375" style="375" customWidth="1"/>
    <col min="5900" max="5900" width="8.28515625" style="375" customWidth="1"/>
    <col min="5901" max="5901" width="8" style="375" customWidth="1"/>
    <col min="5902" max="6144" width="9.140625" style="375"/>
    <col min="6145" max="6145" width="32.42578125" style="375" customWidth="1"/>
    <col min="6146" max="6146" width="11" style="375" customWidth="1"/>
    <col min="6147" max="6147" width="10" style="375" customWidth="1"/>
    <col min="6148" max="6148" width="7.28515625" style="375" customWidth="1"/>
    <col min="6149" max="6149" width="7.85546875" style="375" customWidth="1"/>
    <col min="6150" max="6150" width="7.28515625" style="375" customWidth="1"/>
    <col min="6151" max="6151" width="8.140625" style="375" customWidth="1"/>
    <col min="6152" max="6152" width="8.7109375" style="375" customWidth="1"/>
    <col min="6153" max="6153" width="9.85546875" style="375" customWidth="1"/>
    <col min="6154" max="6154" width="8.7109375" style="375" customWidth="1"/>
    <col min="6155" max="6155" width="7.7109375" style="375" customWidth="1"/>
    <col min="6156" max="6156" width="8.28515625" style="375" customWidth="1"/>
    <col min="6157" max="6157" width="8" style="375" customWidth="1"/>
    <col min="6158" max="6400" width="9.140625" style="375"/>
    <col min="6401" max="6401" width="32.42578125" style="375" customWidth="1"/>
    <col min="6402" max="6402" width="11" style="375" customWidth="1"/>
    <col min="6403" max="6403" width="10" style="375" customWidth="1"/>
    <col min="6404" max="6404" width="7.28515625" style="375" customWidth="1"/>
    <col min="6405" max="6405" width="7.85546875" style="375" customWidth="1"/>
    <col min="6406" max="6406" width="7.28515625" style="375" customWidth="1"/>
    <col min="6407" max="6407" width="8.140625" style="375" customWidth="1"/>
    <col min="6408" max="6408" width="8.7109375" style="375" customWidth="1"/>
    <col min="6409" max="6409" width="9.85546875" style="375" customWidth="1"/>
    <col min="6410" max="6410" width="8.7109375" style="375" customWidth="1"/>
    <col min="6411" max="6411" width="7.7109375" style="375" customWidth="1"/>
    <col min="6412" max="6412" width="8.28515625" style="375" customWidth="1"/>
    <col min="6413" max="6413" width="8" style="375" customWidth="1"/>
    <col min="6414" max="6656" width="9.140625" style="375"/>
    <col min="6657" max="6657" width="32.42578125" style="375" customWidth="1"/>
    <col min="6658" max="6658" width="11" style="375" customWidth="1"/>
    <col min="6659" max="6659" width="10" style="375" customWidth="1"/>
    <col min="6660" max="6660" width="7.28515625" style="375" customWidth="1"/>
    <col min="6661" max="6661" width="7.85546875" style="375" customWidth="1"/>
    <col min="6662" max="6662" width="7.28515625" style="375" customWidth="1"/>
    <col min="6663" max="6663" width="8.140625" style="375" customWidth="1"/>
    <col min="6664" max="6664" width="8.7109375" style="375" customWidth="1"/>
    <col min="6665" max="6665" width="9.85546875" style="375" customWidth="1"/>
    <col min="6666" max="6666" width="8.7109375" style="375" customWidth="1"/>
    <col min="6667" max="6667" width="7.7109375" style="375" customWidth="1"/>
    <col min="6668" max="6668" width="8.28515625" style="375" customWidth="1"/>
    <col min="6669" max="6669" width="8" style="375" customWidth="1"/>
    <col min="6670" max="6912" width="9.140625" style="375"/>
    <col min="6913" max="6913" width="32.42578125" style="375" customWidth="1"/>
    <col min="6914" max="6914" width="11" style="375" customWidth="1"/>
    <col min="6915" max="6915" width="10" style="375" customWidth="1"/>
    <col min="6916" max="6916" width="7.28515625" style="375" customWidth="1"/>
    <col min="6917" max="6917" width="7.85546875" style="375" customWidth="1"/>
    <col min="6918" max="6918" width="7.28515625" style="375" customWidth="1"/>
    <col min="6919" max="6919" width="8.140625" style="375" customWidth="1"/>
    <col min="6920" max="6920" width="8.7109375" style="375" customWidth="1"/>
    <col min="6921" max="6921" width="9.85546875" style="375" customWidth="1"/>
    <col min="6922" max="6922" width="8.7109375" style="375" customWidth="1"/>
    <col min="6923" max="6923" width="7.7109375" style="375" customWidth="1"/>
    <col min="6924" max="6924" width="8.28515625" style="375" customWidth="1"/>
    <col min="6925" max="6925" width="8" style="375" customWidth="1"/>
    <col min="6926" max="7168" width="9.140625" style="375"/>
    <col min="7169" max="7169" width="32.42578125" style="375" customWidth="1"/>
    <col min="7170" max="7170" width="11" style="375" customWidth="1"/>
    <col min="7171" max="7171" width="10" style="375" customWidth="1"/>
    <col min="7172" max="7172" width="7.28515625" style="375" customWidth="1"/>
    <col min="7173" max="7173" width="7.85546875" style="375" customWidth="1"/>
    <col min="7174" max="7174" width="7.28515625" style="375" customWidth="1"/>
    <col min="7175" max="7175" width="8.140625" style="375" customWidth="1"/>
    <col min="7176" max="7176" width="8.7109375" style="375" customWidth="1"/>
    <col min="7177" max="7177" width="9.85546875" style="375" customWidth="1"/>
    <col min="7178" max="7178" width="8.7109375" style="375" customWidth="1"/>
    <col min="7179" max="7179" width="7.7109375" style="375" customWidth="1"/>
    <col min="7180" max="7180" width="8.28515625" style="375" customWidth="1"/>
    <col min="7181" max="7181" width="8" style="375" customWidth="1"/>
    <col min="7182" max="7424" width="9.140625" style="375"/>
    <col min="7425" max="7425" width="32.42578125" style="375" customWidth="1"/>
    <col min="7426" max="7426" width="11" style="375" customWidth="1"/>
    <col min="7427" max="7427" width="10" style="375" customWidth="1"/>
    <col min="7428" max="7428" width="7.28515625" style="375" customWidth="1"/>
    <col min="7429" max="7429" width="7.85546875" style="375" customWidth="1"/>
    <col min="7430" max="7430" width="7.28515625" style="375" customWidth="1"/>
    <col min="7431" max="7431" width="8.140625" style="375" customWidth="1"/>
    <col min="7432" max="7432" width="8.7109375" style="375" customWidth="1"/>
    <col min="7433" max="7433" width="9.85546875" style="375" customWidth="1"/>
    <col min="7434" max="7434" width="8.7109375" style="375" customWidth="1"/>
    <col min="7435" max="7435" width="7.7109375" style="375" customWidth="1"/>
    <col min="7436" max="7436" width="8.28515625" style="375" customWidth="1"/>
    <col min="7437" max="7437" width="8" style="375" customWidth="1"/>
    <col min="7438" max="7680" width="9.140625" style="375"/>
    <col min="7681" max="7681" width="32.42578125" style="375" customWidth="1"/>
    <col min="7682" max="7682" width="11" style="375" customWidth="1"/>
    <col min="7683" max="7683" width="10" style="375" customWidth="1"/>
    <col min="7684" max="7684" width="7.28515625" style="375" customWidth="1"/>
    <col min="7685" max="7685" width="7.85546875" style="375" customWidth="1"/>
    <col min="7686" max="7686" width="7.28515625" style="375" customWidth="1"/>
    <col min="7687" max="7687" width="8.140625" style="375" customWidth="1"/>
    <col min="7688" max="7688" width="8.7109375" style="375" customWidth="1"/>
    <col min="7689" max="7689" width="9.85546875" style="375" customWidth="1"/>
    <col min="7690" max="7690" width="8.7109375" style="375" customWidth="1"/>
    <col min="7691" max="7691" width="7.7109375" style="375" customWidth="1"/>
    <col min="7692" max="7692" width="8.28515625" style="375" customWidth="1"/>
    <col min="7693" max="7693" width="8" style="375" customWidth="1"/>
    <col min="7694" max="7936" width="9.140625" style="375"/>
    <col min="7937" max="7937" width="32.42578125" style="375" customWidth="1"/>
    <col min="7938" max="7938" width="11" style="375" customWidth="1"/>
    <col min="7939" max="7939" width="10" style="375" customWidth="1"/>
    <col min="7940" max="7940" width="7.28515625" style="375" customWidth="1"/>
    <col min="7941" max="7941" width="7.85546875" style="375" customWidth="1"/>
    <col min="7942" max="7942" width="7.28515625" style="375" customWidth="1"/>
    <col min="7943" max="7943" width="8.140625" style="375" customWidth="1"/>
    <col min="7944" max="7944" width="8.7109375" style="375" customWidth="1"/>
    <col min="7945" max="7945" width="9.85546875" style="375" customWidth="1"/>
    <col min="7946" max="7946" width="8.7109375" style="375" customWidth="1"/>
    <col min="7947" max="7947" width="7.7109375" style="375" customWidth="1"/>
    <col min="7948" max="7948" width="8.28515625" style="375" customWidth="1"/>
    <col min="7949" max="7949" width="8" style="375" customWidth="1"/>
    <col min="7950" max="8192" width="9.140625" style="375"/>
    <col min="8193" max="8193" width="32.42578125" style="375" customWidth="1"/>
    <col min="8194" max="8194" width="11" style="375" customWidth="1"/>
    <col min="8195" max="8195" width="10" style="375" customWidth="1"/>
    <col min="8196" max="8196" width="7.28515625" style="375" customWidth="1"/>
    <col min="8197" max="8197" width="7.85546875" style="375" customWidth="1"/>
    <col min="8198" max="8198" width="7.28515625" style="375" customWidth="1"/>
    <col min="8199" max="8199" width="8.140625" style="375" customWidth="1"/>
    <col min="8200" max="8200" width="8.7109375" style="375" customWidth="1"/>
    <col min="8201" max="8201" width="9.85546875" style="375" customWidth="1"/>
    <col min="8202" max="8202" width="8.7109375" style="375" customWidth="1"/>
    <col min="8203" max="8203" width="7.7109375" style="375" customWidth="1"/>
    <col min="8204" max="8204" width="8.28515625" style="375" customWidth="1"/>
    <col min="8205" max="8205" width="8" style="375" customWidth="1"/>
    <col min="8206" max="8448" width="9.140625" style="375"/>
    <col min="8449" max="8449" width="32.42578125" style="375" customWidth="1"/>
    <col min="8450" max="8450" width="11" style="375" customWidth="1"/>
    <col min="8451" max="8451" width="10" style="375" customWidth="1"/>
    <col min="8452" max="8452" width="7.28515625" style="375" customWidth="1"/>
    <col min="8453" max="8453" width="7.85546875" style="375" customWidth="1"/>
    <col min="8454" max="8454" width="7.28515625" style="375" customWidth="1"/>
    <col min="8455" max="8455" width="8.140625" style="375" customWidth="1"/>
    <col min="8456" max="8456" width="8.7109375" style="375" customWidth="1"/>
    <col min="8457" max="8457" width="9.85546875" style="375" customWidth="1"/>
    <col min="8458" max="8458" width="8.7109375" style="375" customWidth="1"/>
    <col min="8459" max="8459" width="7.7109375" style="375" customWidth="1"/>
    <col min="8460" max="8460" width="8.28515625" style="375" customWidth="1"/>
    <col min="8461" max="8461" width="8" style="375" customWidth="1"/>
    <col min="8462" max="8704" width="9.140625" style="375"/>
    <col min="8705" max="8705" width="32.42578125" style="375" customWidth="1"/>
    <col min="8706" max="8706" width="11" style="375" customWidth="1"/>
    <col min="8707" max="8707" width="10" style="375" customWidth="1"/>
    <col min="8708" max="8708" width="7.28515625" style="375" customWidth="1"/>
    <col min="8709" max="8709" width="7.85546875" style="375" customWidth="1"/>
    <col min="8710" max="8710" width="7.28515625" style="375" customWidth="1"/>
    <col min="8711" max="8711" width="8.140625" style="375" customWidth="1"/>
    <col min="8712" max="8712" width="8.7109375" style="375" customWidth="1"/>
    <col min="8713" max="8713" width="9.85546875" style="375" customWidth="1"/>
    <col min="8714" max="8714" width="8.7109375" style="375" customWidth="1"/>
    <col min="8715" max="8715" width="7.7109375" style="375" customWidth="1"/>
    <col min="8716" max="8716" width="8.28515625" style="375" customWidth="1"/>
    <col min="8717" max="8717" width="8" style="375" customWidth="1"/>
    <col min="8718" max="8960" width="9.140625" style="375"/>
    <col min="8961" max="8961" width="32.42578125" style="375" customWidth="1"/>
    <col min="8962" max="8962" width="11" style="375" customWidth="1"/>
    <col min="8963" max="8963" width="10" style="375" customWidth="1"/>
    <col min="8964" max="8964" width="7.28515625" style="375" customWidth="1"/>
    <col min="8965" max="8965" width="7.85546875" style="375" customWidth="1"/>
    <col min="8966" max="8966" width="7.28515625" style="375" customWidth="1"/>
    <col min="8967" max="8967" width="8.140625" style="375" customWidth="1"/>
    <col min="8968" max="8968" width="8.7109375" style="375" customWidth="1"/>
    <col min="8969" max="8969" width="9.85546875" style="375" customWidth="1"/>
    <col min="8970" max="8970" width="8.7109375" style="375" customWidth="1"/>
    <col min="8971" max="8971" width="7.7109375" style="375" customWidth="1"/>
    <col min="8972" max="8972" width="8.28515625" style="375" customWidth="1"/>
    <col min="8973" max="8973" width="8" style="375" customWidth="1"/>
    <col min="8974" max="9216" width="9.140625" style="375"/>
    <col min="9217" max="9217" width="32.42578125" style="375" customWidth="1"/>
    <col min="9218" max="9218" width="11" style="375" customWidth="1"/>
    <col min="9219" max="9219" width="10" style="375" customWidth="1"/>
    <col min="9220" max="9220" width="7.28515625" style="375" customWidth="1"/>
    <col min="9221" max="9221" width="7.85546875" style="375" customWidth="1"/>
    <col min="9222" max="9222" width="7.28515625" style="375" customWidth="1"/>
    <col min="9223" max="9223" width="8.140625" style="375" customWidth="1"/>
    <col min="9224" max="9224" width="8.7109375" style="375" customWidth="1"/>
    <col min="9225" max="9225" width="9.85546875" style="375" customWidth="1"/>
    <col min="9226" max="9226" width="8.7109375" style="375" customWidth="1"/>
    <col min="9227" max="9227" width="7.7109375" style="375" customWidth="1"/>
    <col min="9228" max="9228" width="8.28515625" style="375" customWidth="1"/>
    <col min="9229" max="9229" width="8" style="375" customWidth="1"/>
    <col min="9230" max="9472" width="9.140625" style="375"/>
    <col min="9473" max="9473" width="32.42578125" style="375" customWidth="1"/>
    <col min="9474" max="9474" width="11" style="375" customWidth="1"/>
    <col min="9475" max="9475" width="10" style="375" customWidth="1"/>
    <col min="9476" max="9476" width="7.28515625" style="375" customWidth="1"/>
    <col min="9477" max="9477" width="7.85546875" style="375" customWidth="1"/>
    <col min="9478" max="9478" width="7.28515625" style="375" customWidth="1"/>
    <col min="9479" max="9479" width="8.140625" style="375" customWidth="1"/>
    <col min="9480" max="9480" width="8.7109375" style="375" customWidth="1"/>
    <col min="9481" max="9481" width="9.85546875" style="375" customWidth="1"/>
    <col min="9482" max="9482" width="8.7109375" style="375" customWidth="1"/>
    <col min="9483" max="9483" width="7.7109375" style="375" customWidth="1"/>
    <col min="9484" max="9484" width="8.28515625" style="375" customWidth="1"/>
    <col min="9485" max="9485" width="8" style="375" customWidth="1"/>
    <col min="9486" max="9728" width="9.140625" style="375"/>
    <col min="9729" max="9729" width="32.42578125" style="375" customWidth="1"/>
    <col min="9730" max="9730" width="11" style="375" customWidth="1"/>
    <col min="9731" max="9731" width="10" style="375" customWidth="1"/>
    <col min="9732" max="9732" width="7.28515625" style="375" customWidth="1"/>
    <col min="9733" max="9733" width="7.85546875" style="375" customWidth="1"/>
    <col min="9734" max="9734" width="7.28515625" style="375" customWidth="1"/>
    <col min="9735" max="9735" width="8.140625" style="375" customWidth="1"/>
    <col min="9736" max="9736" width="8.7109375" style="375" customWidth="1"/>
    <col min="9737" max="9737" width="9.85546875" style="375" customWidth="1"/>
    <col min="9738" max="9738" width="8.7109375" style="375" customWidth="1"/>
    <col min="9739" max="9739" width="7.7109375" style="375" customWidth="1"/>
    <col min="9740" max="9740" width="8.28515625" style="375" customWidth="1"/>
    <col min="9741" max="9741" width="8" style="375" customWidth="1"/>
    <col min="9742" max="9984" width="9.140625" style="375"/>
    <col min="9985" max="9985" width="32.42578125" style="375" customWidth="1"/>
    <col min="9986" max="9986" width="11" style="375" customWidth="1"/>
    <col min="9987" max="9987" width="10" style="375" customWidth="1"/>
    <col min="9988" max="9988" width="7.28515625" style="375" customWidth="1"/>
    <col min="9989" max="9989" width="7.85546875" style="375" customWidth="1"/>
    <col min="9990" max="9990" width="7.28515625" style="375" customWidth="1"/>
    <col min="9991" max="9991" width="8.140625" style="375" customWidth="1"/>
    <col min="9992" max="9992" width="8.7109375" style="375" customWidth="1"/>
    <col min="9993" max="9993" width="9.85546875" style="375" customWidth="1"/>
    <col min="9994" max="9994" width="8.7109375" style="375" customWidth="1"/>
    <col min="9995" max="9995" width="7.7109375" style="375" customWidth="1"/>
    <col min="9996" max="9996" width="8.28515625" style="375" customWidth="1"/>
    <col min="9997" max="9997" width="8" style="375" customWidth="1"/>
    <col min="9998" max="10240" width="9.140625" style="375"/>
    <col min="10241" max="10241" width="32.42578125" style="375" customWidth="1"/>
    <col min="10242" max="10242" width="11" style="375" customWidth="1"/>
    <col min="10243" max="10243" width="10" style="375" customWidth="1"/>
    <col min="10244" max="10244" width="7.28515625" style="375" customWidth="1"/>
    <col min="10245" max="10245" width="7.85546875" style="375" customWidth="1"/>
    <col min="10246" max="10246" width="7.28515625" style="375" customWidth="1"/>
    <col min="10247" max="10247" width="8.140625" style="375" customWidth="1"/>
    <col min="10248" max="10248" width="8.7109375" style="375" customWidth="1"/>
    <col min="10249" max="10249" width="9.85546875" style="375" customWidth="1"/>
    <col min="10250" max="10250" width="8.7109375" style="375" customWidth="1"/>
    <col min="10251" max="10251" width="7.7109375" style="375" customWidth="1"/>
    <col min="10252" max="10252" width="8.28515625" style="375" customWidth="1"/>
    <col min="10253" max="10253" width="8" style="375" customWidth="1"/>
    <col min="10254" max="10496" width="9.140625" style="375"/>
    <col min="10497" max="10497" width="32.42578125" style="375" customWidth="1"/>
    <col min="10498" max="10498" width="11" style="375" customWidth="1"/>
    <col min="10499" max="10499" width="10" style="375" customWidth="1"/>
    <col min="10500" max="10500" width="7.28515625" style="375" customWidth="1"/>
    <col min="10501" max="10501" width="7.85546875" style="375" customWidth="1"/>
    <col min="10502" max="10502" width="7.28515625" style="375" customWidth="1"/>
    <col min="10503" max="10503" width="8.140625" style="375" customWidth="1"/>
    <col min="10504" max="10504" width="8.7109375" style="375" customWidth="1"/>
    <col min="10505" max="10505" width="9.85546875" style="375" customWidth="1"/>
    <col min="10506" max="10506" width="8.7109375" style="375" customWidth="1"/>
    <col min="10507" max="10507" width="7.7109375" style="375" customWidth="1"/>
    <col min="10508" max="10508" width="8.28515625" style="375" customWidth="1"/>
    <col min="10509" max="10509" width="8" style="375" customWidth="1"/>
    <col min="10510" max="10752" width="9.140625" style="375"/>
    <col min="10753" max="10753" width="32.42578125" style="375" customWidth="1"/>
    <col min="10754" max="10754" width="11" style="375" customWidth="1"/>
    <col min="10755" max="10755" width="10" style="375" customWidth="1"/>
    <col min="10756" max="10756" width="7.28515625" style="375" customWidth="1"/>
    <col min="10757" max="10757" width="7.85546875" style="375" customWidth="1"/>
    <col min="10758" max="10758" width="7.28515625" style="375" customWidth="1"/>
    <col min="10759" max="10759" width="8.140625" style="375" customWidth="1"/>
    <col min="10760" max="10760" width="8.7109375" style="375" customWidth="1"/>
    <col min="10761" max="10761" width="9.85546875" style="375" customWidth="1"/>
    <col min="10762" max="10762" width="8.7109375" style="375" customWidth="1"/>
    <col min="10763" max="10763" width="7.7109375" style="375" customWidth="1"/>
    <col min="10764" max="10764" width="8.28515625" style="375" customWidth="1"/>
    <col min="10765" max="10765" width="8" style="375" customWidth="1"/>
    <col min="10766" max="11008" width="9.140625" style="375"/>
    <col min="11009" max="11009" width="32.42578125" style="375" customWidth="1"/>
    <col min="11010" max="11010" width="11" style="375" customWidth="1"/>
    <col min="11011" max="11011" width="10" style="375" customWidth="1"/>
    <col min="11012" max="11012" width="7.28515625" style="375" customWidth="1"/>
    <col min="11013" max="11013" width="7.85546875" style="375" customWidth="1"/>
    <col min="11014" max="11014" width="7.28515625" style="375" customWidth="1"/>
    <col min="11015" max="11015" width="8.140625" style="375" customWidth="1"/>
    <col min="11016" max="11016" width="8.7109375" style="375" customWidth="1"/>
    <col min="11017" max="11017" width="9.85546875" style="375" customWidth="1"/>
    <col min="11018" max="11018" width="8.7109375" style="375" customWidth="1"/>
    <col min="11019" max="11019" width="7.7109375" style="375" customWidth="1"/>
    <col min="11020" max="11020" width="8.28515625" style="375" customWidth="1"/>
    <col min="11021" max="11021" width="8" style="375" customWidth="1"/>
    <col min="11022" max="11264" width="9.140625" style="375"/>
    <col min="11265" max="11265" width="32.42578125" style="375" customWidth="1"/>
    <col min="11266" max="11266" width="11" style="375" customWidth="1"/>
    <col min="11267" max="11267" width="10" style="375" customWidth="1"/>
    <col min="11268" max="11268" width="7.28515625" style="375" customWidth="1"/>
    <col min="11269" max="11269" width="7.85546875" style="375" customWidth="1"/>
    <col min="11270" max="11270" width="7.28515625" style="375" customWidth="1"/>
    <col min="11271" max="11271" width="8.140625" style="375" customWidth="1"/>
    <col min="11272" max="11272" width="8.7109375" style="375" customWidth="1"/>
    <col min="11273" max="11273" width="9.85546875" style="375" customWidth="1"/>
    <col min="11274" max="11274" width="8.7109375" style="375" customWidth="1"/>
    <col min="11275" max="11275" width="7.7109375" style="375" customWidth="1"/>
    <col min="11276" max="11276" width="8.28515625" style="375" customWidth="1"/>
    <col min="11277" max="11277" width="8" style="375" customWidth="1"/>
    <col min="11278" max="11520" width="9.140625" style="375"/>
    <col min="11521" max="11521" width="32.42578125" style="375" customWidth="1"/>
    <col min="11522" max="11522" width="11" style="375" customWidth="1"/>
    <col min="11523" max="11523" width="10" style="375" customWidth="1"/>
    <col min="11524" max="11524" width="7.28515625" style="375" customWidth="1"/>
    <col min="11525" max="11525" width="7.85546875" style="375" customWidth="1"/>
    <col min="11526" max="11526" width="7.28515625" style="375" customWidth="1"/>
    <col min="11527" max="11527" width="8.140625" style="375" customWidth="1"/>
    <col min="11528" max="11528" width="8.7109375" style="375" customWidth="1"/>
    <col min="11529" max="11529" width="9.85546875" style="375" customWidth="1"/>
    <col min="11530" max="11530" width="8.7109375" style="375" customWidth="1"/>
    <col min="11531" max="11531" width="7.7109375" style="375" customWidth="1"/>
    <col min="11532" max="11532" width="8.28515625" style="375" customWidth="1"/>
    <col min="11533" max="11533" width="8" style="375" customWidth="1"/>
    <col min="11534" max="11776" width="9.140625" style="375"/>
    <col min="11777" max="11777" width="32.42578125" style="375" customWidth="1"/>
    <col min="11778" max="11778" width="11" style="375" customWidth="1"/>
    <col min="11779" max="11779" width="10" style="375" customWidth="1"/>
    <col min="11780" max="11780" width="7.28515625" style="375" customWidth="1"/>
    <col min="11781" max="11781" width="7.85546875" style="375" customWidth="1"/>
    <col min="11782" max="11782" width="7.28515625" style="375" customWidth="1"/>
    <col min="11783" max="11783" width="8.140625" style="375" customWidth="1"/>
    <col min="11784" max="11784" width="8.7109375" style="375" customWidth="1"/>
    <col min="11785" max="11785" width="9.85546875" style="375" customWidth="1"/>
    <col min="11786" max="11786" width="8.7109375" style="375" customWidth="1"/>
    <col min="11787" max="11787" width="7.7109375" style="375" customWidth="1"/>
    <col min="11788" max="11788" width="8.28515625" style="375" customWidth="1"/>
    <col min="11789" max="11789" width="8" style="375" customWidth="1"/>
    <col min="11790" max="12032" width="9.140625" style="375"/>
    <col min="12033" max="12033" width="32.42578125" style="375" customWidth="1"/>
    <col min="12034" max="12034" width="11" style="375" customWidth="1"/>
    <col min="12035" max="12035" width="10" style="375" customWidth="1"/>
    <col min="12036" max="12036" width="7.28515625" style="375" customWidth="1"/>
    <col min="12037" max="12037" width="7.85546875" style="375" customWidth="1"/>
    <col min="12038" max="12038" width="7.28515625" style="375" customWidth="1"/>
    <col min="12039" max="12039" width="8.140625" style="375" customWidth="1"/>
    <col min="12040" max="12040" width="8.7109375" style="375" customWidth="1"/>
    <col min="12041" max="12041" width="9.85546875" style="375" customWidth="1"/>
    <col min="12042" max="12042" width="8.7109375" style="375" customWidth="1"/>
    <col min="12043" max="12043" width="7.7109375" style="375" customWidth="1"/>
    <col min="12044" max="12044" width="8.28515625" style="375" customWidth="1"/>
    <col min="12045" max="12045" width="8" style="375" customWidth="1"/>
    <col min="12046" max="12288" width="9.140625" style="375"/>
    <col min="12289" max="12289" width="32.42578125" style="375" customWidth="1"/>
    <col min="12290" max="12290" width="11" style="375" customWidth="1"/>
    <col min="12291" max="12291" width="10" style="375" customWidth="1"/>
    <col min="12292" max="12292" width="7.28515625" style="375" customWidth="1"/>
    <col min="12293" max="12293" width="7.85546875" style="375" customWidth="1"/>
    <col min="12294" max="12294" width="7.28515625" style="375" customWidth="1"/>
    <col min="12295" max="12295" width="8.140625" style="375" customWidth="1"/>
    <col min="12296" max="12296" width="8.7109375" style="375" customWidth="1"/>
    <col min="12297" max="12297" width="9.85546875" style="375" customWidth="1"/>
    <col min="12298" max="12298" width="8.7109375" style="375" customWidth="1"/>
    <col min="12299" max="12299" width="7.7109375" style="375" customWidth="1"/>
    <col min="12300" max="12300" width="8.28515625" style="375" customWidth="1"/>
    <col min="12301" max="12301" width="8" style="375" customWidth="1"/>
    <col min="12302" max="12544" width="9.140625" style="375"/>
    <col min="12545" max="12545" width="32.42578125" style="375" customWidth="1"/>
    <col min="12546" max="12546" width="11" style="375" customWidth="1"/>
    <col min="12547" max="12547" width="10" style="375" customWidth="1"/>
    <col min="12548" max="12548" width="7.28515625" style="375" customWidth="1"/>
    <col min="12549" max="12549" width="7.85546875" style="375" customWidth="1"/>
    <col min="12550" max="12550" width="7.28515625" style="375" customWidth="1"/>
    <col min="12551" max="12551" width="8.140625" style="375" customWidth="1"/>
    <col min="12552" max="12552" width="8.7109375" style="375" customWidth="1"/>
    <col min="12553" max="12553" width="9.85546875" style="375" customWidth="1"/>
    <col min="12554" max="12554" width="8.7109375" style="375" customWidth="1"/>
    <col min="12555" max="12555" width="7.7109375" style="375" customWidth="1"/>
    <col min="12556" max="12556" width="8.28515625" style="375" customWidth="1"/>
    <col min="12557" max="12557" width="8" style="375" customWidth="1"/>
    <col min="12558" max="12800" width="9.140625" style="375"/>
    <col min="12801" max="12801" width="32.42578125" style="375" customWidth="1"/>
    <col min="12802" max="12802" width="11" style="375" customWidth="1"/>
    <col min="12803" max="12803" width="10" style="375" customWidth="1"/>
    <col min="12804" max="12804" width="7.28515625" style="375" customWidth="1"/>
    <col min="12805" max="12805" width="7.85546875" style="375" customWidth="1"/>
    <col min="12806" max="12806" width="7.28515625" style="375" customWidth="1"/>
    <col min="12807" max="12807" width="8.140625" style="375" customWidth="1"/>
    <col min="12808" max="12808" width="8.7109375" style="375" customWidth="1"/>
    <col min="12809" max="12809" width="9.85546875" style="375" customWidth="1"/>
    <col min="12810" max="12810" width="8.7109375" style="375" customWidth="1"/>
    <col min="12811" max="12811" width="7.7109375" style="375" customWidth="1"/>
    <col min="12812" max="12812" width="8.28515625" style="375" customWidth="1"/>
    <col min="12813" max="12813" width="8" style="375" customWidth="1"/>
    <col min="12814" max="13056" width="9.140625" style="375"/>
    <col min="13057" max="13057" width="32.42578125" style="375" customWidth="1"/>
    <col min="13058" max="13058" width="11" style="375" customWidth="1"/>
    <col min="13059" max="13059" width="10" style="375" customWidth="1"/>
    <col min="13060" max="13060" width="7.28515625" style="375" customWidth="1"/>
    <col min="13061" max="13061" width="7.85546875" style="375" customWidth="1"/>
    <col min="13062" max="13062" width="7.28515625" style="375" customWidth="1"/>
    <col min="13063" max="13063" width="8.140625" style="375" customWidth="1"/>
    <col min="13064" max="13064" width="8.7109375" style="375" customWidth="1"/>
    <col min="13065" max="13065" width="9.85546875" style="375" customWidth="1"/>
    <col min="13066" max="13066" width="8.7109375" style="375" customWidth="1"/>
    <col min="13067" max="13067" width="7.7109375" style="375" customWidth="1"/>
    <col min="13068" max="13068" width="8.28515625" style="375" customWidth="1"/>
    <col min="13069" max="13069" width="8" style="375" customWidth="1"/>
    <col min="13070" max="13312" width="9.140625" style="375"/>
    <col min="13313" max="13313" width="32.42578125" style="375" customWidth="1"/>
    <col min="13314" max="13314" width="11" style="375" customWidth="1"/>
    <col min="13315" max="13315" width="10" style="375" customWidth="1"/>
    <col min="13316" max="13316" width="7.28515625" style="375" customWidth="1"/>
    <col min="13317" max="13317" width="7.85546875" style="375" customWidth="1"/>
    <col min="13318" max="13318" width="7.28515625" style="375" customWidth="1"/>
    <col min="13319" max="13319" width="8.140625" style="375" customWidth="1"/>
    <col min="13320" max="13320" width="8.7109375" style="375" customWidth="1"/>
    <col min="13321" max="13321" width="9.85546875" style="375" customWidth="1"/>
    <col min="13322" max="13322" width="8.7109375" style="375" customWidth="1"/>
    <col min="13323" max="13323" width="7.7109375" style="375" customWidth="1"/>
    <col min="13324" max="13324" width="8.28515625" style="375" customWidth="1"/>
    <col min="13325" max="13325" width="8" style="375" customWidth="1"/>
    <col min="13326" max="13568" width="9.140625" style="375"/>
    <col min="13569" max="13569" width="32.42578125" style="375" customWidth="1"/>
    <col min="13570" max="13570" width="11" style="375" customWidth="1"/>
    <col min="13571" max="13571" width="10" style="375" customWidth="1"/>
    <col min="13572" max="13572" width="7.28515625" style="375" customWidth="1"/>
    <col min="13573" max="13573" width="7.85546875" style="375" customWidth="1"/>
    <col min="13574" max="13574" width="7.28515625" style="375" customWidth="1"/>
    <col min="13575" max="13575" width="8.140625" style="375" customWidth="1"/>
    <col min="13576" max="13576" width="8.7109375" style="375" customWidth="1"/>
    <col min="13577" max="13577" width="9.85546875" style="375" customWidth="1"/>
    <col min="13578" max="13578" width="8.7109375" style="375" customWidth="1"/>
    <col min="13579" max="13579" width="7.7109375" style="375" customWidth="1"/>
    <col min="13580" max="13580" width="8.28515625" style="375" customWidth="1"/>
    <col min="13581" max="13581" width="8" style="375" customWidth="1"/>
    <col min="13582" max="13824" width="9.140625" style="375"/>
    <col min="13825" max="13825" width="32.42578125" style="375" customWidth="1"/>
    <col min="13826" max="13826" width="11" style="375" customWidth="1"/>
    <col min="13827" max="13827" width="10" style="375" customWidth="1"/>
    <col min="13828" max="13828" width="7.28515625" style="375" customWidth="1"/>
    <col min="13829" max="13829" width="7.85546875" style="375" customWidth="1"/>
    <col min="13830" max="13830" width="7.28515625" style="375" customWidth="1"/>
    <col min="13831" max="13831" width="8.140625" style="375" customWidth="1"/>
    <col min="13832" max="13832" width="8.7109375" style="375" customWidth="1"/>
    <col min="13833" max="13833" width="9.85546875" style="375" customWidth="1"/>
    <col min="13834" max="13834" width="8.7109375" style="375" customWidth="1"/>
    <col min="13835" max="13835" width="7.7109375" style="375" customWidth="1"/>
    <col min="13836" max="13836" width="8.28515625" style="375" customWidth="1"/>
    <col min="13837" max="13837" width="8" style="375" customWidth="1"/>
    <col min="13838" max="14080" width="9.140625" style="375"/>
    <col min="14081" max="14081" width="32.42578125" style="375" customWidth="1"/>
    <col min="14082" max="14082" width="11" style="375" customWidth="1"/>
    <col min="14083" max="14083" width="10" style="375" customWidth="1"/>
    <col min="14084" max="14084" width="7.28515625" style="375" customWidth="1"/>
    <col min="14085" max="14085" width="7.85546875" style="375" customWidth="1"/>
    <col min="14086" max="14086" width="7.28515625" style="375" customWidth="1"/>
    <col min="14087" max="14087" width="8.140625" style="375" customWidth="1"/>
    <col min="14088" max="14088" width="8.7109375" style="375" customWidth="1"/>
    <col min="14089" max="14089" width="9.85546875" style="375" customWidth="1"/>
    <col min="14090" max="14090" width="8.7109375" style="375" customWidth="1"/>
    <col min="14091" max="14091" width="7.7109375" style="375" customWidth="1"/>
    <col min="14092" max="14092" width="8.28515625" style="375" customWidth="1"/>
    <col min="14093" max="14093" width="8" style="375" customWidth="1"/>
    <col min="14094" max="14336" width="9.140625" style="375"/>
    <col min="14337" max="14337" width="32.42578125" style="375" customWidth="1"/>
    <col min="14338" max="14338" width="11" style="375" customWidth="1"/>
    <col min="14339" max="14339" width="10" style="375" customWidth="1"/>
    <col min="14340" max="14340" width="7.28515625" style="375" customWidth="1"/>
    <col min="14341" max="14341" width="7.85546875" style="375" customWidth="1"/>
    <col min="14342" max="14342" width="7.28515625" style="375" customWidth="1"/>
    <col min="14343" max="14343" width="8.140625" style="375" customWidth="1"/>
    <col min="14344" max="14344" width="8.7109375" style="375" customWidth="1"/>
    <col min="14345" max="14345" width="9.85546875" style="375" customWidth="1"/>
    <col min="14346" max="14346" width="8.7109375" style="375" customWidth="1"/>
    <col min="14347" max="14347" width="7.7109375" style="375" customWidth="1"/>
    <col min="14348" max="14348" width="8.28515625" style="375" customWidth="1"/>
    <col min="14349" max="14349" width="8" style="375" customWidth="1"/>
    <col min="14350" max="14592" width="9.140625" style="375"/>
    <col min="14593" max="14593" width="32.42578125" style="375" customWidth="1"/>
    <col min="14594" max="14594" width="11" style="375" customWidth="1"/>
    <col min="14595" max="14595" width="10" style="375" customWidth="1"/>
    <col min="14596" max="14596" width="7.28515625" style="375" customWidth="1"/>
    <col min="14597" max="14597" width="7.85546875" style="375" customWidth="1"/>
    <col min="14598" max="14598" width="7.28515625" style="375" customWidth="1"/>
    <col min="14599" max="14599" width="8.140625" style="375" customWidth="1"/>
    <col min="14600" max="14600" width="8.7109375" style="375" customWidth="1"/>
    <col min="14601" max="14601" width="9.85546875" style="375" customWidth="1"/>
    <col min="14602" max="14602" width="8.7109375" style="375" customWidth="1"/>
    <col min="14603" max="14603" width="7.7109375" style="375" customWidth="1"/>
    <col min="14604" max="14604" width="8.28515625" style="375" customWidth="1"/>
    <col min="14605" max="14605" width="8" style="375" customWidth="1"/>
    <col min="14606" max="14848" width="9.140625" style="375"/>
    <col min="14849" max="14849" width="32.42578125" style="375" customWidth="1"/>
    <col min="14850" max="14850" width="11" style="375" customWidth="1"/>
    <col min="14851" max="14851" width="10" style="375" customWidth="1"/>
    <col min="14852" max="14852" width="7.28515625" style="375" customWidth="1"/>
    <col min="14853" max="14853" width="7.85546875" style="375" customWidth="1"/>
    <col min="14854" max="14854" width="7.28515625" style="375" customWidth="1"/>
    <col min="14855" max="14855" width="8.140625" style="375" customWidth="1"/>
    <col min="14856" max="14856" width="8.7109375" style="375" customWidth="1"/>
    <col min="14857" max="14857" width="9.85546875" style="375" customWidth="1"/>
    <col min="14858" max="14858" width="8.7109375" style="375" customWidth="1"/>
    <col min="14859" max="14859" width="7.7109375" style="375" customWidth="1"/>
    <col min="14860" max="14860" width="8.28515625" style="375" customWidth="1"/>
    <col min="14861" max="14861" width="8" style="375" customWidth="1"/>
    <col min="14862" max="15104" width="9.140625" style="375"/>
    <col min="15105" max="15105" width="32.42578125" style="375" customWidth="1"/>
    <col min="15106" max="15106" width="11" style="375" customWidth="1"/>
    <col min="15107" max="15107" width="10" style="375" customWidth="1"/>
    <col min="15108" max="15108" width="7.28515625" style="375" customWidth="1"/>
    <col min="15109" max="15109" width="7.85546875" style="375" customWidth="1"/>
    <col min="15110" max="15110" width="7.28515625" style="375" customWidth="1"/>
    <col min="15111" max="15111" width="8.140625" style="375" customWidth="1"/>
    <col min="15112" max="15112" width="8.7109375" style="375" customWidth="1"/>
    <col min="15113" max="15113" width="9.85546875" style="375" customWidth="1"/>
    <col min="15114" max="15114" width="8.7109375" style="375" customWidth="1"/>
    <col min="15115" max="15115" width="7.7109375" style="375" customWidth="1"/>
    <col min="15116" max="15116" width="8.28515625" style="375" customWidth="1"/>
    <col min="15117" max="15117" width="8" style="375" customWidth="1"/>
    <col min="15118" max="15360" width="9.140625" style="375"/>
    <col min="15361" max="15361" width="32.42578125" style="375" customWidth="1"/>
    <col min="15362" max="15362" width="11" style="375" customWidth="1"/>
    <col min="15363" max="15363" width="10" style="375" customWidth="1"/>
    <col min="15364" max="15364" width="7.28515625" style="375" customWidth="1"/>
    <col min="15365" max="15365" width="7.85546875" style="375" customWidth="1"/>
    <col min="15366" max="15366" width="7.28515625" style="375" customWidth="1"/>
    <col min="15367" max="15367" width="8.140625" style="375" customWidth="1"/>
    <col min="15368" max="15368" width="8.7109375" style="375" customWidth="1"/>
    <col min="15369" max="15369" width="9.85546875" style="375" customWidth="1"/>
    <col min="15370" max="15370" width="8.7109375" style="375" customWidth="1"/>
    <col min="15371" max="15371" width="7.7109375" style="375" customWidth="1"/>
    <col min="15372" max="15372" width="8.28515625" style="375" customWidth="1"/>
    <col min="15373" max="15373" width="8" style="375" customWidth="1"/>
    <col min="15374" max="15616" width="9.140625" style="375"/>
    <col min="15617" max="15617" width="32.42578125" style="375" customWidth="1"/>
    <col min="15618" max="15618" width="11" style="375" customWidth="1"/>
    <col min="15619" max="15619" width="10" style="375" customWidth="1"/>
    <col min="15620" max="15620" width="7.28515625" style="375" customWidth="1"/>
    <col min="15621" max="15621" width="7.85546875" style="375" customWidth="1"/>
    <col min="15622" max="15622" width="7.28515625" style="375" customWidth="1"/>
    <col min="15623" max="15623" width="8.140625" style="375" customWidth="1"/>
    <col min="15624" max="15624" width="8.7109375" style="375" customWidth="1"/>
    <col min="15625" max="15625" width="9.85546875" style="375" customWidth="1"/>
    <col min="15626" max="15626" width="8.7109375" style="375" customWidth="1"/>
    <col min="15627" max="15627" width="7.7109375" style="375" customWidth="1"/>
    <col min="15628" max="15628" width="8.28515625" style="375" customWidth="1"/>
    <col min="15629" max="15629" width="8" style="375" customWidth="1"/>
    <col min="15630" max="15872" width="9.140625" style="375"/>
    <col min="15873" max="15873" width="32.42578125" style="375" customWidth="1"/>
    <col min="15874" max="15874" width="11" style="375" customWidth="1"/>
    <col min="15875" max="15875" width="10" style="375" customWidth="1"/>
    <col min="15876" max="15876" width="7.28515625" style="375" customWidth="1"/>
    <col min="15877" max="15877" width="7.85546875" style="375" customWidth="1"/>
    <col min="15878" max="15878" width="7.28515625" style="375" customWidth="1"/>
    <col min="15879" max="15879" width="8.140625" style="375" customWidth="1"/>
    <col min="15880" max="15880" width="8.7109375" style="375" customWidth="1"/>
    <col min="15881" max="15881" width="9.85546875" style="375" customWidth="1"/>
    <col min="15882" max="15882" width="8.7109375" style="375" customWidth="1"/>
    <col min="15883" max="15883" width="7.7109375" style="375" customWidth="1"/>
    <col min="15884" max="15884" width="8.28515625" style="375" customWidth="1"/>
    <col min="15885" max="15885" width="8" style="375" customWidth="1"/>
    <col min="15886" max="16128" width="9.140625" style="375"/>
    <col min="16129" max="16129" width="32.42578125" style="375" customWidth="1"/>
    <col min="16130" max="16130" width="11" style="375" customWidth="1"/>
    <col min="16131" max="16131" width="10" style="375" customWidth="1"/>
    <col min="16132" max="16132" width="7.28515625" style="375" customWidth="1"/>
    <col min="16133" max="16133" width="7.85546875" style="375" customWidth="1"/>
    <col min="16134" max="16134" width="7.28515625" style="375" customWidth="1"/>
    <col min="16135" max="16135" width="8.140625" style="375" customWidth="1"/>
    <col min="16136" max="16136" width="8.7109375" style="375" customWidth="1"/>
    <col min="16137" max="16137" width="9.85546875" style="375" customWidth="1"/>
    <col min="16138" max="16138" width="8.7109375" style="375" customWidth="1"/>
    <col min="16139" max="16139" width="7.7109375" style="375" customWidth="1"/>
    <col min="16140" max="16140" width="8.28515625" style="375" customWidth="1"/>
    <col min="16141" max="16141" width="8" style="375" customWidth="1"/>
    <col min="16142" max="16384" width="9.140625" style="375"/>
  </cols>
  <sheetData>
    <row r="1" spans="1:17" x14ac:dyDescent="0.25">
      <c r="J1" s="865" t="s">
        <v>670</v>
      </c>
      <c r="K1" s="865"/>
      <c r="L1" s="865"/>
      <c r="M1" s="865"/>
    </row>
    <row r="3" spans="1:17" ht="18" x14ac:dyDescent="0.25">
      <c r="B3" s="376" t="s">
        <v>597</v>
      </c>
      <c r="H3" s="377"/>
    </row>
    <row r="4" spans="1:17" ht="18.75" thickBot="1" x14ac:dyDescent="0.3">
      <c r="D4" s="376"/>
      <c r="E4" s="376"/>
      <c r="F4" s="376"/>
      <c r="G4" s="376"/>
      <c r="L4" s="375" t="s">
        <v>52</v>
      </c>
    </row>
    <row r="5" spans="1:17" ht="15.75" thickBot="1" x14ac:dyDescent="0.3">
      <c r="A5" s="378"/>
      <c r="B5" s="379" t="s">
        <v>46</v>
      </c>
      <c r="C5" s="380"/>
      <c r="D5" s="380"/>
      <c r="E5" s="380"/>
      <c r="F5" s="381"/>
      <c r="G5" s="382"/>
      <c r="H5" s="383"/>
      <c r="I5" s="384" t="s">
        <v>47</v>
      </c>
      <c r="J5" s="384"/>
      <c r="K5" s="384"/>
      <c r="L5" s="384"/>
      <c r="M5" s="385"/>
    </row>
    <row r="6" spans="1:17" ht="15.75" x14ac:dyDescent="0.25">
      <c r="A6" s="386"/>
      <c r="B6" s="387" t="s">
        <v>22</v>
      </c>
      <c r="C6" s="388" t="s">
        <v>0</v>
      </c>
      <c r="D6" s="389" t="s">
        <v>23</v>
      </c>
      <c r="E6" s="389" t="s">
        <v>1</v>
      </c>
      <c r="F6" s="390" t="s">
        <v>24</v>
      </c>
      <c r="G6" s="391" t="s">
        <v>598</v>
      </c>
      <c r="H6" s="392" t="s">
        <v>48</v>
      </c>
      <c r="I6" s="393" t="s">
        <v>0</v>
      </c>
      <c r="J6" s="390" t="s">
        <v>23</v>
      </c>
      <c r="K6" s="390" t="s">
        <v>1</v>
      </c>
      <c r="L6" s="393" t="s">
        <v>23</v>
      </c>
      <c r="M6" s="394" t="s">
        <v>598</v>
      </c>
    </row>
    <row r="7" spans="1:17" x14ac:dyDescent="0.25">
      <c r="A7" s="395" t="s">
        <v>25</v>
      </c>
      <c r="B7" s="396" t="s">
        <v>49</v>
      </c>
      <c r="C7" s="389" t="s">
        <v>49</v>
      </c>
      <c r="D7" s="397">
        <v>44196</v>
      </c>
      <c r="E7" s="398" t="s">
        <v>26</v>
      </c>
      <c r="F7" s="389">
        <v>2019</v>
      </c>
      <c r="G7" s="399" t="s">
        <v>27</v>
      </c>
      <c r="H7" s="387" t="s">
        <v>43</v>
      </c>
      <c r="I7" s="388" t="s">
        <v>48</v>
      </c>
      <c r="J7" s="397">
        <f>D7</f>
        <v>44196</v>
      </c>
      <c r="K7" s="398" t="s">
        <v>26</v>
      </c>
      <c r="L7" s="388">
        <f>F7</f>
        <v>2019</v>
      </c>
      <c r="M7" s="400" t="s">
        <v>27</v>
      </c>
    </row>
    <row r="8" spans="1:17" ht="15.75" thickBot="1" x14ac:dyDescent="0.3">
      <c r="A8" s="401"/>
      <c r="B8" s="402" t="s">
        <v>599</v>
      </c>
      <c r="C8" s="403" t="s">
        <v>600</v>
      </c>
      <c r="D8" s="403"/>
      <c r="E8" s="403" t="s">
        <v>50</v>
      </c>
      <c r="F8" s="403"/>
      <c r="G8" s="404"/>
      <c r="H8" s="402">
        <v>2020</v>
      </c>
      <c r="I8" s="403" t="s">
        <v>601</v>
      </c>
      <c r="J8" s="405"/>
      <c r="K8" s="403" t="s">
        <v>50</v>
      </c>
      <c r="L8" s="406"/>
      <c r="M8" s="407"/>
    </row>
    <row r="9" spans="1:17" ht="15.75" thickBot="1" x14ac:dyDescent="0.3">
      <c r="A9" s="408"/>
      <c r="B9" s="409">
        <v>1</v>
      </c>
      <c r="C9" s="410">
        <v>2</v>
      </c>
      <c r="D9" s="410">
        <v>3</v>
      </c>
      <c r="E9" s="410">
        <v>4</v>
      </c>
      <c r="F9" s="410">
        <v>5</v>
      </c>
      <c r="G9" s="411">
        <v>6</v>
      </c>
      <c r="H9" s="412">
        <v>7</v>
      </c>
      <c r="I9" s="413">
        <v>8</v>
      </c>
      <c r="J9" s="413">
        <v>9</v>
      </c>
      <c r="K9" s="413">
        <v>10</v>
      </c>
      <c r="L9" s="413">
        <v>11</v>
      </c>
      <c r="M9" s="414">
        <v>12</v>
      </c>
    </row>
    <row r="10" spans="1:17" x14ac:dyDescent="0.25">
      <c r="A10" s="415"/>
      <c r="B10" s="416"/>
      <c r="C10" s="417"/>
      <c r="D10" s="418"/>
      <c r="E10" s="417"/>
      <c r="F10" s="417"/>
      <c r="G10" s="418"/>
      <c r="H10" s="419"/>
      <c r="I10" s="417"/>
      <c r="J10" s="417"/>
      <c r="K10" s="417"/>
      <c r="L10" s="417"/>
      <c r="M10" s="420"/>
    </row>
    <row r="11" spans="1:17" x14ac:dyDescent="0.25">
      <c r="A11" s="421" t="s">
        <v>28</v>
      </c>
      <c r="B11" s="422">
        <f>B12+B13</f>
        <v>300</v>
      </c>
      <c r="C11" s="423">
        <f>C12+C13</f>
        <v>300</v>
      </c>
      <c r="D11" s="423">
        <f t="shared" ref="D11" si="0">D12+D13</f>
        <v>290</v>
      </c>
      <c r="E11" s="423">
        <f>D11/C11*100</f>
        <v>96.666666666666671</v>
      </c>
      <c r="F11" s="424">
        <f>F12+F13</f>
        <v>311</v>
      </c>
      <c r="G11" s="425">
        <f>D11/F11*100</f>
        <v>93.247588424437296</v>
      </c>
      <c r="H11" s="422">
        <f>H12+H13</f>
        <v>145310</v>
      </c>
      <c r="I11" s="426">
        <f>I12+I13</f>
        <v>160201.70000000001</v>
      </c>
      <c r="J11" s="424">
        <f>J12+J13</f>
        <v>148372</v>
      </c>
      <c r="K11" s="423">
        <f>J11/I11*100</f>
        <v>92.615746274852256</v>
      </c>
      <c r="L11" s="427">
        <f>L12+L13</f>
        <v>148414</v>
      </c>
      <c r="M11" s="428">
        <f>J11/L11*100</f>
        <v>99.971700782945007</v>
      </c>
      <c r="N11" s="429"/>
    </row>
    <row r="12" spans="1:17" x14ac:dyDescent="0.25">
      <c r="A12" s="430" t="s">
        <v>212</v>
      </c>
      <c r="B12" s="431">
        <v>294</v>
      </c>
      <c r="C12" s="432">
        <v>294</v>
      </c>
      <c r="D12" s="433">
        <v>285</v>
      </c>
      <c r="E12" s="432">
        <f>(D12/C12)*100</f>
        <v>96.938775510204081</v>
      </c>
      <c r="F12" s="434">
        <v>306</v>
      </c>
      <c r="G12" s="435">
        <f>D12/F12*100</f>
        <v>93.137254901960787</v>
      </c>
      <c r="H12" s="436">
        <v>142200</v>
      </c>
      <c r="I12" s="432">
        <v>157091.70000000001</v>
      </c>
      <c r="J12" s="434">
        <v>145686</v>
      </c>
      <c r="K12" s="432">
        <f>J12/I12*100</f>
        <v>92.739463638117087</v>
      </c>
      <c r="L12" s="434">
        <v>145764</v>
      </c>
      <c r="M12" s="437">
        <f>J12/L12*100</f>
        <v>99.946488844982298</v>
      </c>
      <c r="N12" s="429"/>
      <c r="O12" s="438"/>
    </row>
    <row r="13" spans="1:17" x14ac:dyDescent="0.25">
      <c r="A13" s="430" t="s">
        <v>213</v>
      </c>
      <c r="B13" s="431">
        <v>6</v>
      </c>
      <c r="C13" s="432">
        <v>6</v>
      </c>
      <c r="D13" s="433">
        <v>5</v>
      </c>
      <c r="E13" s="432">
        <f>(D13/C13)*100</f>
        <v>83.333333333333343</v>
      </c>
      <c r="F13" s="434">
        <v>5</v>
      </c>
      <c r="G13" s="435">
        <f>D13/F13*100</f>
        <v>100</v>
      </c>
      <c r="H13" s="436">
        <v>3110</v>
      </c>
      <c r="I13" s="432">
        <v>3110</v>
      </c>
      <c r="J13" s="434">
        <v>2686</v>
      </c>
      <c r="K13" s="432">
        <f>J13/I13*100</f>
        <v>86.366559485530544</v>
      </c>
      <c r="L13" s="434">
        <v>2650</v>
      </c>
      <c r="M13" s="437">
        <f>J13/L13*100</f>
        <v>101.35849056603774</v>
      </c>
      <c r="N13" s="429"/>
      <c r="Q13" s="438"/>
    </row>
    <row r="14" spans="1:17" ht="15.75" x14ac:dyDescent="0.25">
      <c r="A14" s="439"/>
      <c r="B14" s="440"/>
      <c r="C14" s="441"/>
      <c r="D14" s="442"/>
      <c r="E14" s="432"/>
      <c r="F14" s="443"/>
      <c r="G14" s="435"/>
      <c r="H14" s="444"/>
      <c r="I14" s="445"/>
      <c r="J14" s="446"/>
      <c r="K14" s="447"/>
      <c r="L14" s="446"/>
      <c r="M14" s="437"/>
      <c r="N14" s="429"/>
    </row>
    <row r="15" spans="1:17" x14ac:dyDescent="0.25">
      <c r="A15" s="421" t="s">
        <v>29</v>
      </c>
      <c r="B15" s="448"/>
      <c r="C15" s="449"/>
      <c r="D15" s="446"/>
      <c r="E15" s="432"/>
      <c r="F15" s="446"/>
      <c r="G15" s="435"/>
      <c r="H15" s="448"/>
      <c r="I15" s="449"/>
      <c r="J15" s="450"/>
      <c r="K15" s="447"/>
      <c r="L15" s="446"/>
      <c r="M15" s="437"/>
      <c r="N15" s="429"/>
    </row>
    <row r="16" spans="1:17" x14ac:dyDescent="0.25">
      <c r="A16" s="421"/>
      <c r="B16" s="431"/>
      <c r="C16" s="447"/>
      <c r="D16" s="434"/>
      <c r="E16" s="432"/>
      <c r="F16" s="434"/>
      <c r="G16" s="435"/>
      <c r="H16" s="436"/>
      <c r="I16" s="451"/>
      <c r="J16" s="434"/>
      <c r="K16" s="447"/>
      <c r="L16" s="434"/>
      <c r="M16" s="437"/>
      <c r="N16" s="429"/>
    </row>
    <row r="17" spans="1:14" x14ac:dyDescent="0.25">
      <c r="A17" s="452" t="s">
        <v>30</v>
      </c>
      <c r="B17" s="444">
        <f>B19+B21</f>
        <v>199</v>
      </c>
      <c r="C17" s="453">
        <f>C19+C21</f>
        <v>199</v>
      </c>
      <c r="D17" s="454">
        <f>D19+D21</f>
        <v>182</v>
      </c>
      <c r="E17" s="445">
        <f>(D17/C17)*100</f>
        <v>91.457286432160799</v>
      </c>
      <c r="F17" s="446">
        <f>F19+F21</f>
        <v>195</v>
      </c>
      <c r="G17" s="455">
        <f>D17/F17*100</f>
        <v>93.333333333333329</v>
      </c>
      <c r="H17" s="444">
        <f>H19+H21</f>
        <v>81504</v>
      </c>
      <c r="I17" s="445">
        <f>I19+I21</f>
        <v>110002.6</v>
      </c>
      <c r="J17" s="456">
        <f>J19+J21</f>
        <v>76723</v>
      </c>
      <c r="K17" s="445">
        <f>J17/I17*100</f>
        <v>69.746533263759218</v>
      </c>
      <c r="L17" s="456">
        <f>L19+L21</f>
        <v>80182</v>
      </c>
      <c r="M17" s="457">
        <f>J17/L17*100</f>
        <v>95.686064203936056</v>
      </c>
      <c r="N17" s="429"/>
    </row>
    <row r="18" spans="1:14" x14ac:dyDescent="0.25">
      <c r="A18" s="452"/>
      <c r="B18" s="448"/>
      <c r="C18" s="453"/>
      <c r="D18" s="454"/>
      <c r="E18" s="445"/>
      <c r="F18" s="446"/>
      <c r="G18" s="455"/>
      <c r="H18" s="444"/>
      <c r="I18" s="445"/>
      <c r="J18" s="456"/>
      <c r="K18" s="445"/>
      <c r="L18" s="456"/>
      <c r="M18" s="457"/>
      <c r="N18" s="429"/>
    </row>
    <row r="19" spans="1:14" x14ac:dyDescent="0.25">
      <c r="A19" s="430" t="s">
        <v>171</v>
      </c>
      <c r="B19" s="458">
        <v>138</v>
      </c>
      <c r="C19" s="459">
        <v>138</v>
      </c>
      <c r="D19" s="460">
        <v>128</v>
      </c>
      <c r="E19" s="432">
        <f>(D19/C19)*100</f>
        <v>92.753623188405797</v>
      </c>
      <c r="F19" s="434">
        <v>128</v>
      </c>
      <c r="G19" s="461">
        <f>D19/F19*100</f>
        <v>100</v>
      </c>
      <c r="H19" s="462">
        <v>54000</v>
      </c>
      <c r="I19" s="432">
        <v>79950</v>
      </c>
      <c r="J19" s="463">
        <v>48406</v>
      </c>
      <c r="K19" s="459">
        <f>J19/I19*100</f>
        <v>60.545340838023762</v>
      </c>
      <c r="L19" s="434">
        <v>47939</v>
      </c>
      <c r="M19" s="464">
        <f>J19/L19*100</f>
        <v>100.9741546548739</v>
      </c>
      <c r="N19" s="429"/>
    </row>
    <row r="20" spans="1:14" x14ac:dyDescent="0.25">
      <c r="A20" s="430"/>
      <c r="B20" s="465"/>
      <c r="C20" s="466"/>
      <c r="D20" s="467"/>
      <c r="E20" s="466"/>
      <c r="F20" s="434"/>
      <c r="G20" s="468"/>
      <c r="H20" s="436"/>
      <c r="I20" s="432"/>
      <c r="J20" s="434"/>
      <c r="K20" s="432"/>
      <c r="L20" s="434"/>
      <c r="M20" s="437"/>
      <c r="N20" s="429"/>
    </row>
    <row r="21" spans="1:14" x14ac:dyDescent="0.25">
      <c r="A21" s="430" t="s">
        <v>45</v>
      </c>
      <c r="B21" s="458">
        <v>61</v>
      </c>
      <c r="C21" s="459">
        <v>61</v>
      </c>
      <c r="D21" s="460">
        <v>54</v>
      </c>
      <c r="E21" s="459">
        <f>(D21/C21)*100</f>
        <v>88.52459016393442</v>
      </c>
      <c r="F21" s="434">
        <v>67</v>
      </c>
      <c r="G21" s="461">
        <f>D21/F21*100</f>
        <v>80.597014925373131</v>
      </c>
      <c r="H21" s="462">
        <v>27504</v>
      </c>
      <c r="I21" s="432">
        <v>30052.6</v>
      </c>
      <c r="J21" s="434">
        <v>28317</v>
      </c>
      <c r="K21" s="459">
        <f>SUM(J21:J21)/SUM(I21:I21)*100</f>
        <v>94.22479253042998</v>
      </c>
      <c r="L21" s="434">
        <v>32243</v>
      </c>
      <c r="M21" s="464">
        <f>J21/L21*100</f>
        <v>87.823713674285898</v>
      </c>
      <c r="N21" s="429"/>
    </row>
    <row r="22" spans="1:14" x14ac:dyDescent="0.25">
      <c r="A22" s="469"/>
      <c r="B22" s="465"/>
      <c r="C22" s="466"/>
      <c r="D22" s="467"/>
      <c r="E22" s="466"/>
      <c r="F22" s="434"/>
      <c r="G22" s="468"/>
      <c r="H22" s="470"/>
      <c r="I22" s="466"/>
      <c r="J22" s="471"/>
      <c r="K22" s="466"/>
      <c r="L22" s="434"/>
      <c r="M22" s="472"/>
      <c r="N22" s="429"/>
    </row>
    <row r="23" spans="1:14" x14ac:dyDescent="0.25">
      <c r="A23" s="452" t="s">
        <v>113</v>
      </c>
      <c r="B23" s="444">
        <f>B24+B25</f>
        <v>44</v>
      </c>
      <c r="C23" s="445">
        <f>C24+C25</f>
        <v>44</v>
      </c>
      <c r="D23" s="446">
        <f>D24+D25</f>
        <v>42</v>
      </c>
      <c r="E23" s="445">
        <f t="shared" ref="E23:E32" si="1">(D23/C23)*100</f>
        <v>95.454545454545453</v>
      </c>
      <c r="F23" s="456">
        <f>F24+F25</f>
        <v>44</v>
      </c>
      <c r="G23" s="455">
        <f t="shared" ref="G23:G32" si="2">D23/F23*100</f>
        <v>95.454545454545453</v>
      </c>
      <c r="H23" s="444">
        <f>H24+H25</f>
        <v>21647</v>
      </c>
      <c r="I23" s="445">
        <f>I24+I25</f>
        <v>21647</v>
      </c>
      <c r="J23" s="446">
        <f>J24+J25</f>
        <v>21647</v>
      </c>
      <c r="K23" s="445">
        <f>J23/I23*100</f>
        <v>100</v>
      </c>
      <c r="L23" s="446">
        <f>L24+L25</f>
        <v>19737</v>
      </c>
      <c r="M23" s="457">
        <f>J23/L23*100</f>
        <v>109.67725591528601</v>
      </c>
      <c r="N23" s="429"/>
    </row>
    <row r="24" spans="1:14" x14ac:dyDescent="0.25">
      <c r="A24" s="473" t="s">
        <v>55</v>
      </c>
      <c r="B24" s="458">
        <v>23</v>
      </c>
      <c r="C24" s="459">
        <v>23</v>
      </c>
      <c r="D24" s="460">
        <v>22</v>
      </c>
      <c r="E24" s="432">
        <f t="shared" si="1"/>
        <v>95.652173913043484</v>
      </c>
      <c r="F24" s="434">
        <v>21</v>
      </c>
      <c r="G24" s="461">
        <f t="shared" si="2"/>
        <v>104.76190476190477</v>
      </c>
      <c r="H24" s="462">
        <v>10795</v>
      </c>
      <c r="I24" s="459">
        <f>H24</f>
        <v>10795</v>
      </c>
      <c r="J24" s="463">
        <f>I24</f>
        <v>10795</v>
      </c>
      <c r="K24" s="432">
        <f>J24/I24*100</f>
        <v>100</v>
      </c>
      <c r="L24" s="434">
        <v>9977</v>
      </c>
      <c r="M24" s="437">
        <f>J24/L24*100</f>
        <v>108.1988573719555</v>
      </c>
      <c r="N24" s="429"/>
    </row>
    <row r="25" spans="1:14" x14ac:dyDescent="0.25">
      <c r="A25" s="473" t="s">
        <v>56</v>
      </c>
      <c r="B25" s="458">
        <v>21</v>
      </c>
      <c r="C25" s="459">
        <v>21</v>
      </c>
      <c r="D25" s="460">
        <v>20</v>
      </c>
      <c r="E25" s="432">
        <f t="shared" si="1"/>
        <v>95.238095238095227</v>
      </c>
      <c r="F25" s="434">
        <v>23</v>
      </c>
      <c r="G25" s="461">
        <f t="shared" si="2"/>
        <v>86.956521739130437</v>
      </c>
      <c r="H25" s="462">
        <v>10852</v>
      </c>
      <c r="I25" s="459">
        <f>H25</f>
        <v>10852</v>
      </c>
      <c r="J25" s="463">
        <f>I25</f>
        <v>10852</v>
      </c>
      <c r="K25" s="459">
        <f>J25/I25*100</f>
        <v>100</v>
      </c>
      <c r="L25" s="434">
        <v>9760</v>
      </c>
      <c r="M25" s="464">
        <f>J25/L25*100</f>
        <v>111.18852459016392</v>
      </c>
      <c r="N25" s="429"/>
    </row>
    <row r="26" spans="1:14" x14ac:dyDescent="0.25">
      <c r="A26" s="474"/>
      <c r="B26" s="458"/>
      <c r="C26" s="459"/>
      <c r="D26" s="460"/>
      <c r="E26" s="432"/>
      <c r="F26" s="434"/>
      <c r="G26" s="461"/>
      <c r="H26" s="458"/>
      <c r="I26" s="459"/>
      <c r="J26" s="460"/>
      <c r="K26" s="459"/>
      <c r="L26" s="434"/>
      <c r="M26" s="464"/>
      <c r="N26" s="429"/>
    </row>
    <row r="27" spans="1:14" x14ac:dyDescent="0.25">
      <c r="A27" s="475" t="s">
        <v>114</v>
      </c>
      <c r="B27" s="476">
        <f>B28</f>
        <v>7</v>
      </c>
      <c r="C27" s="477">
        <f t="shared" ref="C27:D27" si="3">C28</f>
        <v>7</v>
      </c>
      <c r="D27" s="478">
        <f t="shared" si="3"/>
        <v>6</v>
      </c>
      <c r="E27" s="445">
        <f t="shared" si="1"/>
        <v>85.714285714285708</v>
      </c>
      <c r="F27" s="446">
        <f>F28</f>
        <v>8</v>
      </c>
      <c r="G27" s="479">
        <f t="shared" si="2"/>
        <v>75</v>
      </c>
      <c r="H27" s="480">
        <f t="shared" ref="H27:J27" si="4">H28</f>
        <v>3000</v>
      </c>
      <c r="I27" s="477">
        <f t="shared" si="4"/>
        <v>3000</v>
      </c>
      <c r="J27" s="478">
        <f t="shared" si="4"/>
        <v>2643</v>
      </c>
      <c r="K27" s="477">
        <f t="shared" ref="K27:K28" si="5">J27/I27*100</f>
        <v>88.1</v>
      </c>
      <c r="L27" s="446">
        <f>L28</f>
        <v>3099</v>
      </c>
      <c r="M27" s="464">
        <f t="shared" ref="M27:M28" si="6">J27/L27*100</f>
        <v>85.285575992255573</v>
      </c>
      <c r="N27" s="429"/>
    </row>
    <row r="28" spans="1:14" x14ac:dyDescent="0.25">
      <c r="A28" s="481" t="s">
        <v>115</v>
      </c>
      <c r="B28" s="458">
        <v>7</v>
      </c>
      <c r="C28" s="459">
        <v>7</v>
      </c>
      <c r="D28" s="460">
        <v>6</v>
      </c>
      <c r="E28" s="459">
        <f t="shared" si="1"/>
        <v>85.714285714285708</v>
      </c>
      <c r="F28" s="434">
        <v>8</v>
      </c>
      <c r="G28" s="479">
        <f t="shared" si="2"/>
        <v>75</v>
      </c>
      <c r="H28" s="458">
        <v>3000</v>
      </c>
      <c r="I28" s="459">
        <v>3000</v>
      </c>
      <c r="J28" s="460">
        <v>2643</v>
      </c>
      <c r="K28" s="459">
        <f t="shared" si="5"/>
        <v>88.1</v>
      </c>
      <c r="L28" s="434">
        <v>3099</v>
      </c>
      <c r="M28" s="464">
        <f t="shared" si="6"/>
        <v>85.285575992255573</v>
      </c>
      <c r="N28" s="429"/>
    </row>
    <row r="29" spans="1:14" x14ac:dyDescent="0.25">
      <c r="A29" s="482"/>
      <c r="B29" s="465"/>
      <c r="C29" s="466"/>
      <c r="D29" s="467"/>
      <c r="E29" s="466"/>
      <c r="F29" s="434"/>
      <c r="G29" s="468"/>
      <c r="H29" s="465"/>
      <c r="I29" s="466"/>
      <c r="J29" s="467"/>
      <c r="K29" s="466"/>
      <c r="L29" s="434"/>
      <c r="M29" s="472"/>
      <c r="N29" s="429"/>
    </row>
    <row r="30" spans="1:14" x14ac:dyDescent="0.25">
      <c r="A30" s="421" t="s">
        <v>31</v>
      </c>
      <c r="B30" s="422">
        <f>B17+B23+B27</f>
        <v>250</v>
      </c>
      <c r="C30" s="423">
        <f>C17+C23+C27</f>
        <v>250</v>
      </c>
      <c r="D30" s="483">
        <f>D17+D23+D27</f>
        <v>230</v>
      </c>
      <c r="E30" s="423">
        <f>(D30/C30)*100</f>
        <v>92</v>
      </c>
      <c r="F30" s="483">
        <f>F17+F23+F27</f>
        <v>247</v>
      </c>
      <c r="G30" s="425">
        <f t="shared" si="2"/>
        <v>93.117408906882588</v>
      </c>
      <c r="H30" s="484">
        <f>H17+H23+H27</f>
        <v>106151</v>
      </c>
      <c r="I30" s="483">
        <f>I17+I23+I27</f>
        <v>134649.60000000001</v>
      </c>
      <c r="J30" s="424">
        <f>J17+J23+J27</f>
        <v>101013</v>
      </c>
      <c r="K30" s="423">
        <f>J30/I30*100</f>
        <v>75.019160844146583</v>
      </c>
      <c r="L30" s="427">
        <f>L17+L23+L27</f>
        <v>103018</v>
      </c>
      <c r="M30" s="428">
        <f>J30/L30*100</f>
        <v>98.053738181676991</v>
      </c>
      <c r="N30" s="429"/>
    </row>
    <row r="31" spans="1:14" ht="15.75" x14ac:dyDescent="0.25">
      <c r="A31" s="439"/>
      <c r="B31" s="485"/>
      <c r="C31" s="466"/>
      <c r="D31" s="486"/>
      <c r="E31" s="487"/>
      <c r="F31" s="471"/>
      <c r="G31" s="488"/>
      <c r="H31" s="465"/>
      <c r="I31" s="466"/>
      <c r="J31" s="489"/>
      <c r="K31" s="487"/>
      <c r="L31" s="471"/>
      <c r="M31" s="490"/>
      <c r="N31" s="429"/>
    </row>
    <row r="32" spans="1:14" x14ac:dyDescent="0.25">
      <c r="A32" s="491" t="s">
        <v>58</v>
      </c>
      <c r="B32" s="422">
        <f>B11+B30</f>
        <v>550</v>
      </c>
      <c r="C32" s="423">
        <f>C11+C30</f>
        <v>550</v>
      </c>
      <c r="D32" s="483">
        <f>D11+D30</f>
        <v>520</v>
      </c>
      <c r="E32" s="423">
        <f t="shared" si="1"/>
        <v>94.545454545454547</v>
      </c>
      <c r="F32" s="483">
        <f>F11+F30</f>
        <v>558</v>
      </c>
      <c r="G32" s="425">
        <f t="shared" si="2"/>
        <v>93.1899641577061</v>
      </c>
      <c r="H32" s="422">
        <f>H11+H30</f>
        <v>251461</v>
      </c>
      <c r="I32" s="423">
        <f>I11+I30</f>
        <v>294851.30000000005</v>
      </c>
      <c r="J32" s="483">
        <f>J11+J30</f>
        <v>249385</v>
      </c>
      <c r="K32" s="423">
        <f>J32/I32*100</f>
        <v>84.579922150589113</v>
      </c>
      <c r="L32" s="427">
        <f>L11+L30</f>
        <v>251432</v>
      </c>
      <c r="M32" s="428">
        <f>J32/L32*100</f>
        <v>99.18586337459034</v>
      </c>
      <c r="N32" s="429"/>
    </row>
    <row r="33" spans="1:14" ht="15.75" thickBot="1" x14ac:dyDescent="0.3">
      <c r="A33" s="492"/>
      <c r="B33" s="493"/>
      <c r="C33" s="494"/>
      <c r="D33" s="495"/>
      <c r="E33" s="494"/>
      <c r="F33" s="496"/>
      <c r="G33" s="497"/>
      <c r="H33" s="498"/>
      <c r="I33" s="494"/>
      <c r="J33" s="496"/>
      <c r="K33" s="494"/>
      <c r="L33" s="496"/>
      <c r="M33" s="497"/>
      <c r="N33" s="429"/>
    </row>
    <row r="34" spans="1:14" x14ac:dyDescent="0.25">
      <c r="B34" s="499"/>
      <c r="C34" s="499"/>
      <c r="D34" s="499"/>
      <c r="E34" s="499"/>
      <c r="F34" s="499"/>
      <c r="G34" s="499"/>
      <c r="H34" s="429"/>
      <c r="I34" s="429"/>
      <c r="J34" s="429"/>
      <c r="K34" s="429"/>
      <c r="L34" s="429"/>
      <c r="M34" s="429"/>
      <c r="N34" s="429"/>
    </row>
    <row r="35" spans="1:14" x14ac:dyDescent="0.25">
      <c r="B35" s="499"/>
      <c r="C35" s="499"/>
      <c r="D35" s="499"/>
      <c r="E35" s="499"/>
      <c r="F35" s="499"/>
      <c r="G35" s="499"/>
    </row>
  </sheetData>
  <mergeCells count="1">
    <mergeCell ref="J1:M1"/>
  </mergeCells>
  <pageMargins left="0.70866141732283472" right="0.70866141732283472" top="0.78740157480314965" bottom="0.78740157480314965" header="0.31496062992125984" footer="0.31496062992125984"/>
  <pageSetup paperSize="9" scale="9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782FE-7642-422B-815A-2410F28A6859}">
  <dimension ref="A1:M43"/>
  <sheetViews>
    <sheetView zoomScaleNormal="100" workbookViewId="0">
      <selection activeCell="P31" sqref="P31"/>
    </sheetView>
  </sheetViews>
  <sheetFormatPr defaultRowHeight="15" x14ac:dyDescent="0.25"/>
  <cols>
    <col min="1" max="1" width="31.7109375" style="375" customWidth="1"/>
    <col min="2" max="2" width="9.140625" style="375"/>
    <col min="3" max="3" width="11.85546875" style="375" customWidth="1"/>
    <col min="4" max="4" width="8.7109375" style="375" customWidth="1"/>
    <col min="5" max="256" width="9.140625" style="375"/>
    <col min="257" max="257" width="31.7109375" style="375" customWidth="1"/>
    <col min="258" max="258" width="9.140625" style="375"/>
    <col min="259" max="259" width="11.85546875" style="375" customWidth="1"/>
    <col min="260" max="260" width="8.7109375" style="375" customWidth="1"/>
    <col min="261" max="512" width="9.140625" style="375"/>
    <col min="513" max="513" width="31.7109375" style="375" customWidth="1"/>
    <col min="514" max="514" width="9.140625" style="375"/>
    <col min="515" max="515" width="11.85546875" style="375" customWidth="1"/>
    <col min="516" max="516" width="8.7109375" style="375" customWidth="1"/>
    <col min="517" max="768" width="9.140625" style="375"/>
    <col min="769" max="769" width="31.7109375" style="375" customWidth="1"/>
    <col min="770" max="770" width="9.140625" style="375"/>
    <col min="771" max="771" width="11.85546875" style="375" customWidth="1"/>
    <col min="772" max="772" width="8.7109375" style="375" customWidth="1"/>
    <col min="773" max="1024" width="9.140625" style="375"/>
    <col min="1025" max="1025" width="31.7109375" style="375" customWidth="1"/>
    <col min="1026" max="1026" width="9.140625" style="375"/>
    <col min="1027" max="1027" width="11.85546875" style="375" customWidth="1"/>
    <col min="1028" max="1028" width="8.7109375" style="375" customWidth="1"/>
    <col min="1029" max="1280" width="9.140625" style="375"/>
    <col min="1281" max="1281" width="31.7109375" style="375" customWidth="1"/>
    <col min="1282" max="1282" width="9.140625" style="375"/>
    <col min="1283" max="1283" width="11.85546875" style="375" customWidth="1"/>
    <col min="1284" max="1284" width="8.7109375" style="375" customWidth="1"/>
    <col min="1285" max="1536" width="9.140625" style="375"/>
    <col min="1537" max="1537" width="31.7109375" style="375" customWidth="1"/>
    <col min="1538" max="1538" width="9.140625" style="375"/>
    <col min="1539" max="1539" width="11.85546875" style="375" customWidth="1"/>
    <col min="1540" max="1540" width="8.7109375" style="375" customWidth="1"/>
    <col min="1541" max="1792" width="9.140625" style="375"/>
    <col min="1793" max="1793" width="31.7109375" style="375" customWidth="1"/>
    <col min="1794" max="1794" width="9.140625" style="375"/>
    <col min="1795" max="1795" width="11.85546875" style="375" customWidth="1"/>
    <col min="1796" max="1796" width="8.7109375" style="375" customWidth="1"/>
    <col min="1797" max="2048" width="9.140625" style="375"/>
    <col min="2049" max="2049" width="31.7109375" style="375" customWidth="1"/>
    <col min="2050" max="2050" width="9.140625" style="375"/>
    <col min="2051" max="2051" width="11.85546875" style="375" customWidth="1"/>
    <col min="2052" max="2052" width="8.7109375" style="375" customWidth="1"/>
    <col min="2053" max="2304" width="9.140625" style="375"/>
    <col min="2305" max="2305" width="31.7109375" style="375" customWidth="1"/>
    <col min="2306" max="2306" width="9.140625" style="375"/>
    <col min="2307" max="2307" width="11.85546875" style="375" customWidth="1"/>
    <col min="2308" max="2308" width="8.7109375" style="375" customWidth="1"/>
    <col min="2309" max="2560" width="9.140625" style="375"/>
    <col min="2561" max="2561" width="31.7109375" style="375" customWidth="1"/>
    <col min="2562" max="2562" width="9.140625" style="375"/>
    <col min="2563" max="2563" width="11.85546875" style="375" customWidth="1"/>
    <col min="2564" max="2564" width="8.7109375" style="375" customWidth="1"/>
    <col min="2565" max="2816" width="9.140625" style="375"/>
    <col min="2817" max="2817" width="31.7109375" style="375" customWidth="1"/>
    <col min="2818" max="2818" width="9.140625" style="375"/>
    <col min="2819" max="2819" width="11.85546875" style="375" customWidth="1"/>
    <col min="2820" max="2820" width="8.7109375" style="375" customWidth="1"/>
    <col min="2821" max="3072" width="9.140625" style="375"/>
    <col min="3073" max="3073" width="31.7109375" style="375" customWidth="1"/>
    <col min="3074" max="3074" width="9.140625" style="375"/>
    <col min="3075" max="3075" width="11.85546875" style="375" customWidth="1"/>
    <col min="3076" max="3076" width="8.7109375" style="375" customWidth="1"/>
    <col min="3077" max="3328" width="9.140625" style="375"/>
    <col min="3329" max="3329" width="31.7109375" style="375" customWidth="1"/>
    <col min="3330" max="3330" width="9.140625" style="375"/>
    <col min="3331" max="3331" width="11.85546875" style="375" customWidth="1"/>
    <col min="3332" max="3332" width="8.7109375" style="375" customWidth="1"/>
    <col min="3333" max="3584" width="9.140625" style="375"/>
    <col min="3585" max="3585" width="31.7109375" style="375" customWidth="1"/>
    <col min="3586" max="3586" width="9.140625" style="375"/>
    <col min="3587" max="3587" width="11.85546875" style="375" customWidth="1"/>
    <col min="3588" max="3588" width="8.7109375" style="375" customWidth="1"/>
    <col min="3589" max="3840" width="9.140625" style="375"/>
    <col min="3841" max="3841" width="31.7109375" style="375" customWidth="1"/>
    <col min="3842" max="3842" width="9.140625" style="375"/>
    <col min="3843" max="3843" width="11.85546875" style="375" customWidth="1"/>
    <col min="3844" max="3844" width="8.7109375" style="375" customWidth="1"/>
    <col min="3845" max="4096" width="9.140625" style="375"/>
    <col min="4097" max="4097" width="31.7109375" style="375" customWidth="1"/>
    <col min="4098" max="4098" width="9.140625" style="375"/>
    <col min="4099" max="4099" width="11.85546875" style="375" customWidth="1"/>
    <col min="4100" max="4100" width="8.7109375" style="375" customWidth="1"/>
    <col min="4101" max="4352" width="9.140625" style="375"/>
    <col min="4353" max="4353" width="31.7109375" style="375" customWidth="1"/>
    <col min="4354" max="4354" width="9.140625" style="375"/>
    <col min="4355" max="4355" width="11.85546875" style="375" customWidth="1"/>
    <col min="4356" max="4356" width="8.7109375" style="375" customWidth="1"/>
    <col min="4357" max="4608" width="9.140625" style="375"/>
    <col min="4609" max="4609" width="31.7109375" style="375" customWidth="1"/>
    <col min="4610" max="4610" width="9.140625" style="375"/>
    <col min="4611" max="4611" width="11.85546875" style="375" customWidth="1"/>
    <col min="4612" max="4612" width="8.7109375" style="375" customWidth="1"/>
    <col min="4613" max="4864" width="9.140625" style="375"/>
    <col min="4865" max="4865" width="31.7109375" style="375" customWidth="1"/>
    <col min="4866" max="4866" width="9.140625" style="375"/>
    <col min="4867" max="4867" width="11.85546875" style="375" customWidth="1"/>
    <col min="4868" max="4868" width="8.7109375" style="375" customWidth="1"/>
    <col min="4869" max="5120" width="9.140625" style="375"/>
    <col min="5121" max="5121" width="31.7109375" style="375" customWidth="1"/>
    <col min="5122" max="5122" width="9.140625" style="375"/>
    <col min="5123" max="5123" width="11.85546875" style="375" customWidth="1"/>
    <col min="5124" max="5124" width="8.7109375" style="375" customWidth="1"/>
    <col min="5125" max="5376" width="9.140625" style="375"/>
    <col min="5377" max="5377" width="31.7109375" style="375" customWidth="1"/>
    <col min="5378" max="5378" width="9.140625" style="375"/>
    <col min="5379" max="5379" width="11.85546875" style="375" customWidth="1"/>
    <col min="5380" max="5380" width="8.7109375" style="375" customWidth="1"/>
    <col min="5381" max="5632" width="9.140625" style="375"/>
    <col min="5633" max="5633" width="31.7109375" style="375" customWidth="1"/>
    <col min="5634" max="5634" width="9.140625" style="375"/>
    <col min="5635" max="5635" width="11.85546875" style="375" customWidth="1"/>
    <col min="5636" max="5636" width="8.7109375" style="375" customWidth="1"/>
    <col min="5637" max="5888" width="9.140625" style="375"/>
    <col min="5889" max="5889" width="31.7109375" style="375" customWidth="1"/>
    <col min="5890" max="5890" width="9.140625" style="375"/>
    <col min="5891" max="5891" width="11.85546875" style="375" customWidth="1"/>
    <col min="5892" max="5892" width="8.7109375" style="375" customWidth="1"/>
    <col min="5893" max="6144" width="9.140625" style="375"/>
    <col min="6145" max="6145" width="31.7109375" style="375" customWidth="1"/>
    <col min="6146" max="6146" width="9.140625" style="375"/>
    <col min="6147" max="6147" width="11.85546875" style="375" customWidth="1"/>
    <col min="6148" max="6148" width="8.7109375" style="375" customWidth="1"/>
    <col min="6149" max="6400" width="9.140625" style="375"/>
    <col min="6401" max="6401" width="31.7109375" style="375" customWidth="1"/>
    <col min="6402" max="6402" width="9.140625" style="375"/>
    <col min="6403" max="6403" width="11.85546875" style="375" customWidth="1"/>
    <col min="6404" max="6404" width="8.7109375" style="375" customWidth="1"/>
    <col min="6405" max="6656" width="9.140625" style="375"/>
    <col min="6657" max="6657" width="31.7109375" style="375" customWidth="1"/>
    <col min="6658" max="6658" width="9.140625" style="375"/>
    <col min="6659" max="6659" width="11.85546875" style="375" customWidth="1"/>
    <col min="6660" max="6660" width="8.7109375" style="375" customWidth="1"/>
    <col min="6661" max="6912" width="9.140625" style="375"/>
    <col min="6913" max="6913" width="31.7109375" style="375" customWidth="1"/>
    <col min="6914" max="6914" width="9.140625" style="375"/>
    <col min="6915" max="6915" width="11.85546875" style="375" customWidth="1"/>
    <col min="6916" max="6916" width="8.7109375" style="375" customWidth="1"/>
    <col min="6917" max="7168" width="9.140625" style="375"/>
    <col min="7169" max="7169" width="31.7109375" style="375" customWidth="1"/>
    <col min="7170" max="7170" width="9.140625" style="375"/>
    <col min="7171" max="7171" width="11.85546875" style="375" customWidth="1"/>
    <col min="7172" max="7172" width="8.7109375" style="375" customWidth="1"/>
    <col min="7173" max="7424" width="9.140625" style="375"/>
    <col min="7425" max="7425" width="31.7109375" style="375" customWidth="1"/>
    <col min="7426" max="7426" width="9.140625" style="375"/>
    <col min="7427" max="7427" width="11.85546875" style="375" customWidth="1"/>
    <col min="7428" max="7428" width="8.7109375" style="375" customWidth="1"/>
    <col min="7429" max="7680" width="9.140625" style="375"/>
    <col min="7681" max="7681" width="31.7109375" style="375" customWidth="1"/>
    <col min="7682" max="7682" width="9.140625" style="375"/>
    <col min="7683" max="7683" width="11.85546875" style="375" customWidth="1"/>
    <col min="7684" max="7684" width="8.7109375" style="375" customWidth="1"/>
    <col min="7685" max="7936" width="9.140625" style="375"/>
    <col min="7937" max="7937" width="31.7109375" style="375" customWidth="1"/>
    <col min="7938" max="7938" width="9.140625" style="375"/>
    <col min="7939" max="7939" width="11.85546875" style="375" customWidth="1"/>
    <col min="7940" max="7940" width="8.7109375" style="375" customWidth="1"/>
    <col min="7941" max="8192" width="9.140625" style="375"/>
    <col min="8193" max="8193" width="31.7109375" style="375" customWidth="1"/>
    <col min="8194" max="8194" width="9.140625" style="375"/>
    <col min="8195" max="8195" width="11.85546875" style="375" customWidth="1"/>
    <col min="8196" max="8196" width="8.7109375" style="375" customWidth="1"/>
    <col min="8197" max="8448" width="9.140625" style="375"/>
    <col min="8449" max="8449" width="31.7109375" style="375" customWidth="1"/>
    <col min="8450" max="8450" width="9.140625" style="375"/>
    <col min="8451" max="8451" width="11.85546875" style="375" customWidth="1"/>
    <col min="8452" max="8452" width="8.7109375" style="375" customWidth="1"/>
    <col min="8453" max="8704" width="9.140625" style="375"/>
    <col min="8705" max="8705" width="31.7109375" style="375" customWidth="1"/>
    <col min="8706" max="8706" width="9.140625" style="375"/>
    <col min="8707" max="8707" width="11.85546875" style="375" customWidth="1"/>
    <col min="8708" max="8708" width="8.7109375" style="375" customWidth="1"/>
    <col min="8709" max="8960" width="9.140625" style="375"/>
    <col min="8961" max="8961" width="31.7109375" style="375" customWidth="1"/>
    <col min="8962" max="8962" width="9.140625" style="375"/>
    <col min="8963" max="8963" width="11.85546875" style="375" customWidth="1"/>
    <col min="8964" max="8964" width="8.7109375" style="375" customWidth="1"/>
    <col min="8965" max="9216" width="9.140625" style="375"/>
    <col min="9217" max="9217" width="31.7109375" style="375" customWidth="1"/>
    <col min="9218" max="9218" width="9.140625" style="375"/>
    <col min="9219" max="9219" width="11.85546875" style="375" customWidth="1"/>
    <col min="9220" max="9220" width="8.7109375" style="375" customWidth="1"/>
    <col min="9221" max="9472" width="9.140625" style="375"/>
    <col min="9473" max="9473" width="31.7109375" style="375" customWidth="1"/>
    <col min="9474" max="9474" width="9.140625" style="375"/>
    <col min="9475" max="9475" width="11.85546875" style="375" customWidth="1"/>
    <col min="9476" max="9476" width="8.7109375" style="375" customWidth="1"/>
    <col min="9477" max="9728" width="9.140625" style="375"/>
    <col min="9729" max="9729" width="31.7109375" style="375" customWidth="1"/>
    <col min="9730" max="9730" width="9.140625" style="375"/>
    <col min="9731" max="9731" width="11.85546875" style="375" customWidth="1"/>
    <col min="9732" max="9732" width="8.7109375" style="375" customWidth="1"/>
    <col min="9733" max="9984" width="9.140625" style="375"/>
    <col min="9985" max="9985" width="31.7109375" style="375" customWidth="1"/>
    <col min="9986" max="9986" width="9.140625" style="375"/>
    <col min="9987" max="9987" width="11.85546875" style="375" customWidth="1"/>
    <col min="9988" max="9988" width="8.7109375" style="375" customWidth="1"/>
    <col min="9989" max="10240" width="9.140625" style="375"/>
    <col min="10241" max="10241" width="31.7109375" style="375" customWidth="1"/>
    <col min="10242" max="10242" width="9.140625" style="375"/>
    <col min="10243" max="10243" width="11.85546875" style="375" customWidth="1"/>
    <col min="10244" max="10244" width="8.7109375" style="375" customWidth="1"/>
    <col min="10245" max="10496" width="9.140625" style="375"/>
    <col min="10497" max="10497" width="31.7109375" style="375" customWidth="1"/>
    <col min="10498" max="10498" width="9.140625" style="375"/>
    <col min="10499" max="10499" width="11.85546875" style="375" customWidth="1"/>
    <col min="10500" max="10500" width="8.7109375" style="375" customWidth="1"/>
    <col min="10501" max="10752" width="9.140625" style="375"/>
    <col min="10753" max="10753" width="31.7109375" style="375" customWidth="1"/>
    <col min="10754" max="10754" width="9.140625" style="375"/>
    <col min="10755" max="10755" width="11.85546875" style="375" customWidth="1"/>
    <col min="10756" max="10756" width="8.7109375" style="375" customWidth="1"/>
    <col min="10757" max="11008" width="9.140625" style="375"/>
    <col min="11009" max="11009" width="31.7109375" style="375" customWidth="1"/>
    <col min="11010" max="11010" width="9.140625" style="375"/>
    <col min="11011" max="11011" width="11.85546875" style="375" customWidth="1"/>
    <col min="11012" max="11012" width="8.7109375" style="375" customWidth="1"/>
    <col min="11013" max="11264" width="9.140625" style="375"/>
    <col min="11265" max="11265" width="31.7109375" style="375" customWidth="1"/>
    <col min="11266" max="11266" width="9.140625" style="375"/>
    <col min="11267" max="11267" width="11.85546875" style="375" customWidth="1"/>
    <col min="11268" max="11268" width="8.7109375" style="375" customWidth="1"/>
    <col min="11269" max="11520" width="9.140625" style="375"/>
    <col min="11521" max="11521" width="31.7109375" style="375" customWidth="1"/>
    <col min="11522" max="11522" width="9.140625" style="375"/>
    <col min="11523" max="11523" width="11.85546875" style="375" customWidth="1"/>
    <col min="11524" max="11524" width="8.7109375" style="375" customWidth="1"/>
    <col min="11525" max="11776" width="9.140625" style="375"/>
    <col min="11777" max="11777" width="31.7109375" style="375" customWidth="1"/>
    <col min="11778" max="11778" width="9.140625" style="375"/>
    <col min="11779" max="11779" width="11.85546875" style="375" customWidth="1"/>
    <col min="11780" max="11780" width="8.7109375" style="375" customWidth="1"/>
    <col min="11781" max="12032" width="9.140625" style="375"/>
    <col min="12033" max="12033" width="31.7109375" style="375" customWidth="1"/>
    <col min="12034" max="12034" width="9.140625" style="375"/>
    <col min="12035" max="12035" width="11.85546875" style="375" customWidth="1"/>
    <col min="12036" max="12036" width="8.7109375" style="375" customWidth="1"/>
    <col min="12037" max="12288" width="9.140625" style="375"/>
    <col min="12289" max="12289" width="31.7109375" style="375" customWidth="1"/>
    <col min="12290" max="12290" width="9.140625" style="375"/>
    <col min="12291" max="12291" width="11.85546875" style="375" customWidth="1"/>
    <col min="12292" max="12292" width="8.7109375" style="375" customWidth="1"/>
    <col min="12293" max="12544" width="9.140625" style="375"/>
    <col min="12545" max="12545" width="31.7109375" style="375" customWidth="1"/>
    <col min="12546" max="12546" width="9.140625" style="375"/>
    <col min="12547" max="12547" width="11.85546875" style="375" customWidth="1"/>
    <col min="12548" max="12548" width="8.7109375" style="375" customWidth="1"/>
    <col min="12549" max="12800" width="9.140625" style="375"/>
    <col min="12801" max="12801" width="31.7109375" style="375" customWidth="1"/>
    <col min="12802" max="12802" width="9.140625" style="375"/>
    <col min="12803" max="12803" width="11.85546875" style="375" customWidth="1"/>
    <col min="12804" max="12804" width="8.7109375" style="375" customWidth="1"/>
    <col min="12805" max="13056" width="9.140625" style="375"/>
    <col min="13057" max="13057" width="31.7109375" style="375" customWidth="1"/>
    <col min="13058" max="13058" width="9.140625" style="375"/>
    <col min="13059" max="13059" width="11.85546875" style="375" customWidth="1"/>
    <col min="13060" max="13060" width="8.7109375" style="375" customWidth="1"/>
    <col min="13061" max="13312" width="9.140625" style="375"/>
    <col min="13313" max="13313" width="31.7109375" style="375" customWidth="1"/>
    <col min="13314" max="13314" width="9.140625" style="375"/>
    <col min="13315" max="13315" width="11.85546875" style="375" customWidth="1"/>
    <col min="13316" max="13316" width="8.7109375" style="375" customWidth="1"/>
    <col min="13317" max="13568" width="9.140625" style="375"/>
    <col min="13569" max="13569" width="31.7109375" style="375" customWidth="1"/>
    <col min="13570" max="13570" width="9.140625" style="375"/>
    <col min="13571" max="13571" width="11.85546875" style="375" customWidth="1"/>
    <col min="13572" max="13572" width="8.7109375" style="375" customWidth="1"/>
    <col min="13573" max="13824" width="9.140625" style="375"/>
    <col min="13825" max="13825" width="31.7109375" style="375" customWidth="1"/>
    <col min="13826" max="13826" width="9.140625" style="375"/>
    <col min="13827" max="13827" width="11.85546875" style="375" customWidth="1"/>
    <col min="13828" max="13828" width="8.7109375" style="375" customWidth="1"/>
    <col min="13829" max="14080" width="9.140625" style="375"/>
    <col min="14081" max="14081" width="31.7109375" style="375" customWidth="1"/>
    <col min="14082" max="14082" width="9.140625" style="375"/>
    <col min="14083" max="14083" width="11.85546875" style="375" customWidth="1"/>
    <col min="14084" max="14084" width="8.7109375" style="375" customWidth="1"/>
    <col min="14085" max="14336" width="9.140625" style="375"/>
    <col min="14337" max="14337" width="31.7109375" style="375" customWidth="1"/>
    <col min="14338" max="14338" width="9.140625" style="375"/>
    <col min="14339" max="14339" width="11.85546875" style="375" customWidth="1"/>
    <col min="14340" max="14340" width="8.7109375" style="375" customWidth="1"/>
    <col min="14341" max="14592" width="9.140625" style="375"/>
    <col min="14593" max="14593" width="31.7109375" style="375" customWidth="1"/>
    <col min="14594" max="14594" width="9.140625" style="375"/>
    <col min="14595" max="14595" width="11.85546875" style="375" customWidth="1"/>
    <col min="14596" max="14596" width="8.7109375" style="375" customWidth="1"/>
    <col min="14597" max="14848" width="9.140625" style="375"/>
    <col min="14849" max="14849" width="31.7109375" style="375" customWidth="1"/>
    <col min="14850" max="14850" width="9.140625" style="375"/>
    <col min="14851" max="14851" width="11.85546875" style="375" customWidth="1"/>
    <col min="14852" max="14852" width="8.7109375" style="375" customWidth="1"/>
    <col min="14853" max="15104" width="9.140625" style="375"/>
    <col min="15105" max="15105" width="31.7109375" style="375" customWidth="1"/>
    <col min="15106" max="15106" width="9.140625" style="375"/>
    <col min="15107" max="15107" width="11.85546875" style="375" customWidth="1"/>
    <col min="15108" max="15108" width="8.7109375" style="375" customWidth="1"/>
    <col min="15109" max="15360" width="9.140625" style="375"/>
    <col min="15361" max="15361" width="31.7109375" style="375" customWidth="1"/>
    <col min="15362" max="15362" width="9.140625" style="375"/>
    <col min="15363" max="15363" width="11.85546875" style="375" customWidth="1"/>
    <col min="15364" max="15364" width="8.7109375" style="375" customWidth="1"/>
    <col min="15365" max="15616" width="9.140625" style="375"/>
    <col min="15617" max="15617" width="31.7109375" style="375" customWidth="1"/>
    <col min="15618" max="15618" width="9.140625" style="375"/>
    <col min="15619" max="15619" width="11.85546875" style="375" customWidth="1"/>
    <col min="15620" max="15620" width="8.7109375" style="375" customWidth="1"/>
    <col min="15621" max="15872" width="9.140625" style="375"/>
    <col min="15873" max="15873" width="31.7109375" style="375" customWidth="1"/>
    <col min="15874" max="15874" width="9.140625" style="375"/>
    <col min="15875" max="15875" width="11.85546875" style="375" customWidth="1"/>
    <col min="15876" max="15876" width="8.7109375" style="375" customWidth="1"/>
    <col min="15877" max="16128" width="9.140625" style="375"/>
    <col min="16129" max="16129" width="31.7109375" style="375" customWidth="1"/>
    <col min="16130" max="16130" width="9.140625" style="375"/>
    <col min="16131" max="16131" width="11.85546875" style="375" customWidth="1"/>
    <col min="16132" max="16132" width="8.7109375" style="375" customWidth="1"/>
    <col min="16133" max="16384" width="9.140625" style="375"/>
  </cols>
  <sheetData>
    <row r="1" spans="1:7" x14ac:dyDescent="0.25">
      <c r="E1" s="865"/>
      <c r="F1" s="865"/>
      <c r="G1" s="865"/>
    </row>
    <row r="5" spans="1:7" ht="18" x14ac:dyDescent="0.25">
      <c r="A5" s="866" t="s">
        <v>602</v>
      </c>
      <c r="B5" s="866"/>
      <c r="C5" s="866"/>
      <c r="D5" s="866"/>
      <c r="E5" s="866"/>
      <c r="F5" s="866"/>
      <c r="G5" s="866"/>
    </row>
    <row r="6" spans="1:7" ht="18" x14ac:dyDescent="0.25">
      <c r="A6" s="500"/>
      <c r="C6" s="500"/>
      <c r="D6" s="500"/>
      <c r="E6" s="500"/>
      <c r="F6" s="500"/>
      <c r="G6" s="500"/>
    </row>
    <row r="8" spans="1:7" ht="15.75" thickBot="1" x14ac:dyDescent="0.3">
      <c r="F8" s="375" t="s">
        <v>53</v>
      </c>
    </row>
    <row r="9" spans="1:7" ht="15.75" thickBot="1" x14ac:dyDescent="0.3">
      <c r="A9" s="501"/>
      <c r="B9" s="502"/>
      <c r="C9" s="503" t="s">
        <v>42</v>
      </c>
      <c r="D9" s="503"/>
      <c r="E9" s="503"/>
      <c r="F9" s="503"/>
      <c r="G9" s="504"/>
    </row>
    <row r="10" spans="1:7" x14ac:dyDescent="0.25">
      <c r="A10" s="505"/>
      <c r="B10" s="506" t="s">
        <v>2</v>
      </c>
      <c r="C10" s="507" t="s">
        <v>2</v>
      </c>
      <c r="D10" s="508" t="s">
        <v>59</v>
      </c>
      <c r="E10" s="508" t="s">
        <v>1</v>
      </c>
      <c r="F10" s="508" t="s">
        <v>59</v>
      </c>
      <c r="G10" s="509" t="s">
        <v>598</v>
      </c>
    </row>
    <row r="11" spans="1:7" ht="15.75" x14ac:dyDescent="0.25">
      <c r="A11" s="510" t="s">
        <v>25</v>
      </c>
      <c r="B11" s="511" t="s">
        <v>43</v>
      </c>
      <c r="C11" s="512" t="s">
        <v>51</v>
      </c>
      <c r="D11" s="507" t="s">
        <v>60</v>
      </c>
      <c r="E11" s="507" t="s">
        <v>26</v>
      </c>
      <c r="F11" s="507" t="s">
        <v>60</v>
      </c>
      <c r="G11" s="513" t="s">
        <v>32</v>
      </c>
    </row>
    <row r="12" spans="1:7" ht="15.75" thickBot="1" x14ac:dyDescent="0.3">
      <c r="A12" s="514"/>
      <c r="B12" s="515">
        <v>2020</v>
      </c>
      <c r="C12" s="507" t="s">
        <v>603</v>
      </c>
      <c r="D12" s="507">
        <f>B12</f>
        <v>2020</v>
      </c>
      <c r="E12" s="507" t="s">
        <v>50</v>
      </c>
      <c r="F12" s="507">
        <f>D12-1</f>
        <v>2019</v>
      </c>
      <c r="G12" s="513"/>
    </row>
    <row r="13" spans="1:7" x14ac:dyDescent="0.25">
      <c r="A13" s="516"/>
      <c r="B13" s="517"/>
      <c r="C13" s="518"/>
      <c r="D13" s="519"/>
      <c r="E13" s="417"/>
      <c r="F13" s="519"/>
      <c r="G13" s="420"/>
    </row>
    <row r="14" spans="1:7" x14ac:dyDescent="0.25">
      <c r="A14" s="520" t="s">
        <v>33</v>
      </c>
      <c r="B14" s="521">
        <f t="shared" ref="B14:G14" si="0">B16</f>
        <v>24979</v>
      </c>
      <c r="C14" s="522">
        <f>C16+C17</f>
        <v>26080.1</v>
      </c>
      <c r="D14" s="523">
        <f>D16+D17</f>
        <v>23622</v>
      </c>
      <c r="E14" s="522">
        <f>D14/C14*100</f>
        <v>90.574806078197554</v>
      </c>
      <c r="F14" s="523">
        <f t="shared" si="0"/>
        <v>22574</v>
      </c>
      <c r="G14" s="524">
        <f t="shared" si="0"/>
        <v>104.6425090812439</v>
      </c>
    </row>
    <row r="15" spans="1:7" x14ac:dyDescent="0.25">
      <c r="A15" s="525"/>
      <c r="B15" s="526"/>
      <c r="C15" s="527"/>
      <c r="D15" s="528"/>
      <c r="E15" s="529"/>
      <c r="F15" s="529"/>
      <c r="G15" s="530"/>
    </row>
    <row r="16" spans="1:7" x14ac:dyDescent="0.25">
      <c r="A16" s="531" t="s">
        <v>44</v>
      </c>
      <c r="B16" s="532">
        <v>24979</v>
      </c>
      <c r="C16" s="533">
        <v>26080.1</v>
      </c>
      <c r="D16" s="534">
        <v>23622</v>
      </c>
      <c r="E16" s="533">
        <f>D16/C16*100</f>
        <v>90.574806078197554</v>
      </c>
      <c r="F16" s="535">
        <v>22574</v>
      </c>
      <c r="G16" s="536">
        <f>D16/F16*100</f>
        <v>104.6425090812439</v>
      </c>
    </row>
    <row r="17" spans="1:13" x14ac:dyDescent="0.25">
      <c r="A17" s="531" t="s">
        <v>214</v>
      </c>
      <c r="B17" s="537">
        <v>0</v>
      </c>
      <c r="C17" s="533">
        <v>0</v>
      </c>
      <c r="D17" s="534">
        <v>0</v>
      </c>
      <c r="E17" s="538" t="s">
        <v>192</v>
      </c>
      <c r="F17" s="535">
        <v>2029</v>
      </c>
      <c r="G17" s="536">
        <v>0</v>
      </c>
    </row>
    <row r="18" spans="1:13" x14ac:dyDescent="0.25">
      <c r="A18" s="531" t="s">
        <v>215</v>
      </c>
      <c r="B18" s="537">
        <v>0</v>
      </c>
      <c r="C18" s="533">
        <v>65.3</v>
      </c>
      <c r="D18" s="534">
        <v>65</v>
      </c>
      <c r="E18" s="533">
        <f>D18/C18*100</f>
        <v>99.540581929555898</v>
      </c>
      <c r="F18" s="535">
        <v>66</v>
      </c>
      <c r="G18" s="536">
        <v>0</v>
      </c>
    </row>
    <row r="19" spans="1:13" ht="15.75" x14ac:dyDescent="0.25">
      <c r="A19" s="539"/>
      <c r="B19" s="540"/>
      <c r="C19" s="541"/>
      <c r="D19" s="542"/>
      <c r="E19" s="543"/>
      <c r="F19" s="544"/>
      <c r="G19" s="545"/>
    </row>
    <row r="20" spans="1:13" x14ac:dyDescent="0.25">
      <c r="A20" s="520" t="s">
        <v>29</v>
      </c>
      <c r="B20" s="546"/>
      <c r="C20" s="547"/>
      <c r="D20" s="548"/>
      <c r="E20" s="543"/>
      <c r="F20" s="543"/>
      <c r="G20" s="545"/>
    </row>
    <row r="21" spans="1:13" x14ac:dyDescent="0.25">
      <c r="A21" s="549"/>
      <c r="B21" s="550"/>
      <c r="C21" s="541"/>
      <c r="D21" s="542"/>
      <c r="E21" s="543"/>
      <c r="F21" s="544"/>
      <c r="G21" s="545"/>
    </row>
    <row r="22" spans="1:13" x14ac:dyDescent="0.25">
      <c r="A22" s="525" t="s">
        <v>34</v>
      </c>
      <c r="B22" s="526">
        <f>B24+B26</f>
        <v>2326</v>
      </c>
      <c r="C22" s="527">
        <f>C24+C26</f>
        <v>2426</v>
      </c>
      <c r="D22" s="551">
        <f>D24+D26</f>
        <v>2230</v>
      </c>
      <c r="E22" s="527">
        <f>D22/C22*100</f>
        <v>91.920857378400655</v>
      </c>
      <c r="F22" s="529">
        <f>F24+F26</f>
        <v>2842</v>
      </c>
      <c r="G22" s="530">
        <f>D22/F22*100</f>
        <v>78.465869106263199</v>
      </c>
    </row>
    <row r="23" spans="1:13" x14ac:dyDescent="0.25">
      <c r="A23" s="525"/>
      <c r="B23" s="546"/>
      <c r="C23" s="547"/>
      <c r="D23" s="548"/>
      <c r="E23" s="543"/>
      <c r="F23" s="543"/>
      <c r="G23" s="545"/>
    </row>
    <row r="24" spans="1:13" x14ac:dyDescent="0.25">
      <c r="A24" s="552" t="s">
        <v>171</v>
      </c>
      <c r="B24" s="537">
        <v>1026</v>
      </c>
      <c r="C24" s="533">
        <v>1026</v>
      </c>
      <c r="D24" s="534">
        <v>848</v>
      </c>
      <c r="E24" s="533">
        <f>D24/C24*100</f>
        <v>82.651072124756325</v>
      </c>
      <c r="F24" s="535">
        <v>1086</v>
      </c>
      <c r="G24" s="536">
        <f>D24/F24*100</f>
        <v>78.08471454880295</v>
      </c>
    </row>
    <row r="25" spans="1:13" x14ac:dyDescent="0.25">
      <c r="A25" s="552"/>
      <c r="B25" s="550"/>
      <c r="C25" s="541"/>
      <c r="D25" s="542"/>
      <c r="E25" s="541"/>
      <c r="F25" s="544"/>
      <c r="G25" s="553"/>
    </row>
    <row r="26" spans="1:13" x14ac:dyDescent="0.25">
      <c r="A26" s="531" t="s">
        <v>45</v>
      </c>
      <c r="B26" s="537">
        <v>1300</v>
      </c>
      <c r="C26" s="533">
        <v>1400</v>
      </c>
      <c r="D26" s="534">
        <v>1382</v>
      </c>
      <c r="E26" s="533">
        <f>D26/C26*100</f>
        <v>98.714285714285708</v>
      </c>
      <c r="F26" s="535">
        <v>1756</v>
      </c>
      <c r="G26" s="536">
        <f>D26/F26*100</f>
        <v>78.70159453302962</v>
      </c>
      <c r="H26" s="429"/>
    </row>
    <row r="27" spans="1:13" x14ac:dyDescent="0.25">
      <c r="A27" s="554"/>
      <c r="B27" s="550"/>
      <c r="C27" s="541"/>
      <c r="D27" s="542"/>
      <c r="E27" s="541"/>
      <c r="F27" s="544"/>
      <c r="G27" s="553"/>
    </row>
    <row r="28" spans="1:13" x14ac:dyDescent="0.25">
      <c r="A28" s="525" t="s">
        <v>113</v>
      </c>
      <c r="B28" s="526">
        <f>B30+B31</f>
        <v>1606</v>
      </c>
      <c r="C28" s="527">
        <f>C30+C31</f>
        <v>1606</v>
      </c>
      <c r="D28" s="529">
        <f>D30+D31</f>
        <v>1363</v>
      </c>
      <c r="E28" s="527">
        <f t="shared" ref="E28:E36" si="1">D28/C28*100</f>
        <v>84.869240348692401</v>
      </c>
      <c r="F28" s="551">
        <f>F30+F31</f>
        <v>1389</v>
      </c>
      <c r="G28" s="530">
        <f t="shared" ref="G28:G36" si="2">D28/F28*100</f>
        <v>98.128149748020149</v>
      </c>
    </row>
    <row r="29" spans="1:13" x14ac:dyDescent="0.25">
      <c r="A29" s="525"/>
      <c r="B29" s="546"/>
      <c r="C29" s="555"/>
      <c r="D29" s="543"/>
      <c r="E29" s="541"/>
      <c r="F29" s="543"/>
      <c r="G29" s="553"/>
    </row>
    <row r="30" spans="1:13" x14ac:dyDescent="0.25">
      <c r="A30" s="531" t="s">
        <v>55</v>
      </c>
      <c r="B30" s="537">
        <v>700</v>
      </c>
      <c r="C30" s="533">
        <v>700</v>
      </c>
      <c r="D30" s="534">
        <v>819</v>
      </c>
      <c r="E30" s="533">
        <f t="shared" si="1"/>
        <v>117</v>
      </c>
      <c r="F30" s="535">
        <v>583</v>
      </c>
      <c r="G30" s="536">
        <f t="shared" si="2"/>
        <v>140.48027444253859</v>
      </c>
      <c r="M30" s="375" t="s">
        <v>96</v>
      </c>
    </row>
    <row r="31" spans="1:13" x14ac:dyDescent="0.25">
      <c r="A31" s="531" t="s">
        <v>56</v>
      </c>
      <c r="B31" s="537">
        <v>906</v>
      </c>
      <c r="C31" s="533">
        <v>906</v>
      </c>
      <c r="D31" s="534">
        <v>544</v>
      </c>
      <c r="E31" s="533">
        <f t="shared" si="1"/>
        <v>60.04415011037527</v>
      </c>
      <c r="F31" s="535">
        <v>806</v>
      </c>
      <c r="G31" s="536">
        <f t="shared" si="2"/>
        <v>67.493796526054595</v>
      </c>
    </row>
    <row r="32" spans="1:13" x14ac:dyDescent="0.25">
      <c r="A32" s="531"/>
      <c r="B32" s="537"/>
      <c r="C32" s="533"/>
      <c r="D32" s="534"/>
      <c r="E32" s="533"/>
      <c r="F32" s="535"/>
      <c r="G32" s="536"/>
    </row>
    <row r="33" spans="1:7" x14ac:dyDescent="0.25">
      <c r="A33" s="475" t="s">
        <v>114</v>
      </c>
      <c r="B33" s="556">
        <f>B34</f>
        <v>0</v>
      </c>
      <c r="C33" s="557">
        <f t="shared" ref="C33:D33" si="3">C34</f>
        <v>13</v>
      </c>
      <c r="D33" s="558">
        <f t="shared" si="3"/>
        <v>18</v>
      </c>
      <c r="E33" s="533">
        <f>D33/C33*100</f>
        <v>138.46153846153845</v>
      </c>
      <c r="F33" s="559">
        <f>F34</f>
        <v>358</v>
      </c>
      <c r="G33" s="530">
        <f>D33/F33*100</f>
        <v>5.027932960893855</v>
      </c>
    </row>
    <row r="34" spans="1:7" x14ac:dyDescent="0.25">
      <c r="A34" s="481" t="s">
        <v>115</v>
      </c>
      <c r="B34" s="560">
        <v>0</v>
      </c>
      <c r="C34" s="538">
        <v>13</v>
      </c>
      <c r="D34" s="534">
        <v>18</v>
      </c>
      <c r="E34" s="533">
        <f>D34/C34*100</f>
        <v>138.46153846153845</v>
      </c>
      <c r="F34" s="535">
        <v>358</v>
      </c>
      <c r="G34" s="536">
        <f>D34/F34*100</f>
        <v>5.027932960893855</v>
      </c>
    </row>
    <row r="35" spans="1:7" x14ac:dyDescent="0.25">
      <c r="A35" s="531"/>
      <c r="B35" s="550"/>
      <c r="C35" s="541"/>
      <c r="D35" s="542"/>
      <c r="E35" s="541"/>
      <c r="F35" s="544"/>
      <c r="G35" s="553"/>
    </row>
    <row r="36" spans="1:7" x14ac:dyDescent="0.25">
      <c r="A36" s="520" t="s">
        <v>35</v>
      </c>
      <c r="B36" s="521">
        <f>B22+B28+B33</f>
        <v>3932</v>
      </c>
      <c r="C36" s="521">
        <f>C22+C28+C33</f>
        <v>4045</v>
      </c>
      <c r="D36" s="521">
        <f>D22+D28+D33</f>
        <v>3611</v>
      </c>
      <c r="E36" s="522">
        <f t="shared" si="1"/>
        <v>89.27070457354759</v>
      </c>
      <c r="F36" s="561">
        <f>F22+F28+F33</f>
        <v>4589</v>
      </c>
      <c r="G36" s="562">
        <f t="shared" si="2"/>
        <v>78.688167356722587</v>
      </c>
    </row>
    <row r="37" spans="1:7" x14ac:dyDescent="0.25">
      <c r="A37" s="520"/>
      <c r="B37" s="546"/>
      <c r="C37" s="547"/>
      <c r="D37" s="548"/>
      <c r="E37" s="547"/>
      <c r="F37" s="543"/>
      <c r="G37" s="545"/>
    </row>
    <row r="38" spans="1:7" x14ac:dyDescent="0.25">
      <c r="A38" s="520"/>
      <c r="B38" s="546"/>
      <c r="C38" s="547"/>
      <c r="D38" s="548"/>
      <c r="E38" s="547"/>
      <c r="F38" s="543"/>
      <c r="G38" s="545"/>
    </row>
    <row r="39" spans="1:7" x14ac:dyDescent="0.25">
      <c r="A39" s="554"/>
      <c r="B39" s="550"/>
      <c r="C39" s="541"/>
      <c r="D39" s="542"/>
      <c r="E39" s="547"/>
      <c r="F39" s="544"/>
      <c r="G39" s="545"/>
    </row>
    <row r="40" spans="1:7" x14ac:dyDescent="0.25">
      <c r="A40" s="563" t="s">
        <v>58</v>
      </c>
      <c r="B40" s="521">
        <f>B14+B36</f>
        <v>28911</v>
      </c>
      <c r="C40" s="522">
        <f>C14+C36</f>
        <v>30125.1</v>
      </c>
      <c r="D40" s="523">
        <f>D14+D36</f>
        <v>27233</v>
      </c>
      <c r="E40" s="522">
        <f>D40/C40*100</f>
        <v>90.399699918008579</v>
      </c>
      <c r="F40" s="561">
        <f>F14+F36</f>
        <v>27163</v>
      </c>
      <c r="G40" s="562">
        <f>D40/F40*100</f>
        <v>100.25770349372307</v>
      </c>
    </row>
    <row r="41" spans="1:7" x14ac:dyDescent="0.25">
      <c r="A41" s="563"/>
      <c r="B41" s="564"/>
      <c r="C41" s="565"/>
      <c r="D41" s="566"/>
      <c r="E41" s="543"/>
      <c r="F41" s="567"/>
      <c r="G41" s="568"/>
    </row>
    <row r="42" spans="1:7" x14ac:dyDescent="0.25">
      <c r="A42" s="505"/>
      <c r="B42" s="505"/>
      <c r="C42" s="533"/>
      <c r="D42" s="534"/>
      <c r="E42" s="569"/>
      <c r="F42" s="535"/>
      <c r="G42" s="570"/>
    </row>
    <row r="43" spans="1:7" ht="15.75" thickBot="1" x14ac:dyDescent="0.3">
      <c r="A43" s="571"/>
      <c r="B43" s="572"/>
      <c r="C43" s="573"/>
      <c r="D43" s="574"/>
      <c r="E43" s="575"/>
      <c r="F43" s="576"/>
      <c r="G43" s="577"/>
    </row>
  </sheetData>
  <mergeCells count="2">
    <mergeCell ref="E1:G1"/>
    <mergeCell ref="A5:G5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45404-C592-4D42-A1E2-231680B41930}">
  <sheetPr>
    <pageSetUpPr fitToPage="1"/>
  </sheetPr>
  <dimension ref="A1:AP201"/>
  <sheetViews>
    <sheetView topLeftCell="B1" zoomScale="80" zoomScaleNormal="80" workbookViewId="0">
      <pane ySplit="2" topLeftCell="A3" activePane="bottomLeft" state="frozen"/>
      <selection pane="bottomLeft" activeCell="E117" sqref="E117"/>
    </sheetView>
  </sheetViews>
  <sheetFormatPr defaultColWidth="9.140625" defaultRowHeight="14.25" x14ac:dyDescent="0.2"/>
  <cols>
    <col min="1" max="1" width="7.7109375" style="184" customWidth="1"/>
    <col min="2" max="2" width="12.5703125" style="186" customWidth="1"/>
    <col min="3" max="3" width="19.7109375" style="186" customWidth="1"/>
    <col min="4" max="4" width="70.85546875" style="78" customWidth="1"/>
    <col min="5" max="5" width="35.7109375" style="78" customWidth="1"/>
    <col min="6" max="7" width="14.140625" style="85" customWidth="1"/>
    <col min="8" max="8" width="13.42578125" style="151" customWidth="1"/>
    <col min="9" max="9" width="19.28515625" style="83" customWidth="1"/>
    <col min="10" max="10" width="19.28515625" style="152" customWidth="1"/>
    <col min="11" max="11" width="19.28515625" style="153" customWidth="1"/>
    <col min="12" max="12" width="14.140625" style="75" customWidth="1"/>
    <col min="13" max="13" width="4.140625" style="75" customWidth="1"/>
    <col min="14" max="14" width="15.5703125" style="150" customWidth="1"/>
    <col min="15" max="41" width="9.140625" style="150"/>
    <col min="42" max="16384" width="9.140625" style="75"/>
  </cols>
  <sheetData>
    <row r="1" spans="1:18" s="182" customFormat="1" ht="27" customHeight="1" thickBot="1" x14ac:dyDescent="0.3">
      <c r="A1" s="180"/>
      <c r="B1" s="870"/>
      <c r="C1" s="870"/>
      <c r="D1" s="870"/>
      <c r="E1" s="870"/>
      <c r="F1" s="871"/>
      <c r="G1" s="871"/>
      <c r="H1" s="871"/>
      <c r="I1" s="181"/>
      <c r="K1" s="181"/>
      <c r="L1" s="183" t="s">
        <v>150</v>
      </c>
    </row>
    <row r="2" spans="1:18" ht="39.950000000000003" customHeight="1" thickBot="1" x14ac:dyDescent="0.25">
      <c r="B2" s="872" t="s">
        <v>315</v>
      </c>
      <c r="C2" s="873"/>
      <c r="D2" s="873"/>
      <c r="E2" s="873"/>
      <c r="F2" s="873"/>
      <c r="G2" s="873"/>
      <c r="H2" s="873"/>
      <c r="I2" s="873"/>
      <c r="J2" s="873"/>
      <c r="K2" s="873"/>
      <c r="L2" s="874"/>
    </row>
    <row r="3" spans="1:18" ht="20.100000000000001" customHeight="1" thickBot="1" x14ac:dyDescent="0.3">
      <c r="B3" s="185"/>
      <c r="D3" s="79"/>
      <c r="E3" s="80"/>
      <c r="F3" s="81"/>
      <c r="G3" s="81"/>
      <c r="H3" s="82"/>
      <c r="J3" s="84"/>
      <c r="K3" s="82"/>
      <c r="L3" s="85" t="s">
        <v>313</v>
      </c>
    </row>
    <row r="4" spans="1:18" ht="80.099999999999994" customHeight="1" thickBot="1" x14ac:dyDescent="0.25">
      <c r="B4" s="187" t="s">
        <v>216</v>
      </c>
      <c r="C4" s="188" t="s">
        <v>217</v>
      </c>
      <c r="D4" s="86" t="s">
        <v>218</v>
      </c>
      <c r="E4" s="87" t="s">
        <v>219</v>
      </c>
      <c r="F4" s="88" t="s">
        <v>220</v>
      </c>
      <c r="G4" s="88" t="s">
        <v>120</v>
      </c>
      <c r="H4" s="90" t="s">
        <v>316</v>
      </c>
      <c r="I4" s="90" t="s">
        <v>138</v>
      </c>
      <c r="J4" s="91" t="s">
        <v>139</v>
      </c>
      <c r="K4" s="90" t="s">
        <v>317</v>
      </c>
      <c r="L4" s="189" t="s">
        <v>221</v>
      </c>
      <c r="N4" s="875"/>
      <c r="R4" s="75"/>
    </row>
    <row r="5" spans="1:18" ht="39.950000000000003" customHeight="1" thickBot="1" x14ac:dyDescent="0.25">
      <c r="B5" s="867" t="s">
        <v>222</v>
      </c>
      <c r="C5" s="868"/>
      <c r="D5" s="868"/>
      <c r="E5" s="869"/>
      <c r="F5" s="92"/>
      <c r="G5" s="92"/>
      <c r="H5" s="93"/>
      <c r="I5" s="94">
        <f>I6+I14</f>
        <v>741</v>
      </c>
      <c r="J5" s="95">
        <f>J6+J14</f>
        <v>2850.5</v>
      </c>
      <c r="K5" s="94">
        <f>K6+K14</f>
        <v>1150</v>
      </c>
      <c r="L5" s="190">
        <f>K5/J5/100</f>
        <v>4.0343799333450274E-3</v>
      </c>
      <c r="N5" s="875"/>
      <c r="R5" s="75"/>
    </row>
    <row r="6" spans="1:18" ht="20.100000000000001" customHeight="1" thickBot="1" x14ac:dyDescent="0.25">
      <c r="B6" s="876" t="s">
        <v>223</v>
      </c>
      <c r="C6" s="877"/>
      <c r="D6" s="877"/>
      <c r="E6" s="878"/>
      <c r="F6" s="179"/>
      <c r="G6" s="179"/>
      <c r="H6" s="96"/>
      <c r="I6" s="97">
        <f>SUM(I7:I13)</f>
        <v>270</v>
      </c>
      <c r="J6" s="98">
        <f>SUM(J7:J13)</f>
        <v>270</v>
      </c>
      <c r="K6" s="97">
        <f>SUM(K7:K13)</f>
        <v>0</v>
      </c>
      <c r="L6" s="191">
        <f>K6/J6*100</f>
        <v>0</v>
      </c>
    </row>
    <row r="7" spans="1:18" ht="20.100000000000001" customHeight="1" x14ac:dyDescent="0.2">
      <c r="B7" s="192" t="s">
        <v>224</v>
      </c>
      <c r="C7" s="99" t="s">
        <v>225</v>
      </c>
      <c r="D7" s="193" t="s">
        <v>226</v>
      </c>
      <c r="E7" s="194" t="s">
        <v>62</v>
      </c>
      <c r="F7" s="163" t="s">
        <v>227</v>
      </c>
      <c r="G7" s="163" t="s">
        <v>266</v>
      </c>
      <c r="H7" s="195">
        <v>0</v>
      </c>
      <c r="I7" s="196">
        <v>60</v>
      </c>
      <c r="J7" s="197">
        <v>60</v>
      </c>
      <c r="K7" s="196">
        <v>0</v>
      </c>
      <c r="L7" s="198">
        <f>K7/J7*100</f>
        <v>0</v>
      </c>
    </row>
    <row r="8" spans="1:18" ht="20.100000000000001" customHeight="1" x14ac:dyDescent="0.2">
      <c r="B8" s="192" t="s">
        <v>224</v>
      </c>
      <c r="C8" s="106" t="s">
        <v>229</v>
      </c>
      <c r="D8" s="199" t="s">
        <v>230</v>
      </c>
      <c r="E8" s="200" t="s">
        <v>184</v>
      </c>
      <c r="F8" s="167" t="s">
        <v>227</v>
      </c>
      <c r="G8" s="167" t="s">
        <v>266</v>
      </c>
      <c r="H8" s="164">
        <v>0</v>
      </c>
      <c r="I8" s="168">
        <v>60</v>
      </c>
      <c r="J8" s="169">
        <v>60</v>
      </c>
      <c r="K8" s="168">
        <v>0</v>
      </c>
      <c r="L8" s="201">
        <f t="shared" ref="L8:L96" si="0">K8/J8*100</f>
        <v>0</v>
      </c>
    </row>
    <row r="9" spans="1:18" ht="20.100000000000001" customHeight="1" x14ac:dyDescent="0.2">
      <c r="B9" s="192" t="s">
        <v>224</v>
      </c>
      <c r="C9" s="99" t="s">
        <v>231</v>
      </c>
      <c r="D9" s="199" t="s">
        <v>232</v>
      </c>
      <c r="E9" s="200" t="s">
        <v>318</v>
      </c>
      <c r="F9" s="167" t="s">
        <v>227</v>
      </c>
      <c r="G9" s="167" t="s">
        <v>228</v>
      </c>
      <c r="H9" s="164">
        <v>21.175000000000001</v>
      </c>
      <c r="I9" s="168">
        <v>30</v>
      </c>
      <c r="J9" s="169">
        <v>30</v>
      </c>
      <c r="K9" s="168">
        <v>0</v>
      </c>
      <c r="L9" s="201">
        <f t="shared" si="0"/>
        <v>0</v>
      </c>
    </row>
    <row r="10" spans="1:18" ht="20.100000000000001" customHeight="1" x14ac:dyDescent="0.2">
      <c r="B10" s="192" t="s">
        <v>224</v>
      </c>
      <c r="C10" s="106" t="s">
        <v>233</v>
      </c>
      <c r="D10" s="199" t="s">
        <v>234</v>
      </c>
      <c r="E10" s="200" t="s">
        <v>319</v>
      </c>
      <c r="F10" s="167" t="s">
        <v>227</v>
      </c>
      <c r="G10" s="167" t="s">
        <v>228</v>
      </c>
      <c r="H10" s="164">
        <v>21.175000000000001</v>
      </c>
      <c r="I10" s="168">
        <v>30</v>
      </c>
      <c r="J10" s="169">
        <v>30</v>
      </c>
      <c r="K10" s="168">
        <v>0</v>
      </c>
      <c r="L10" s="201">
        <f t="shared" si="0"/>
        <v>0</v>
      </c>
    </row>
    <row r="11" spans="1:18" ht="20.100000000000001" customHeight="1" x14ac:dyDescent="0.2">
      <c r="B11" s="192" t="s">
        <v>224</v>
      </c>
      <c r="C11" s="99" t="s">
        <v>235</v>
      </c>
      <c r="D11" s="199" t="s">
        <v>236</v>
      </c>
      <c r="E11" s="200" t="s">
        <v>65</v>
      </c>
      <c r="F11" s="167" t="s">
        <v>227</v>
      </c>
      <c r="G11" s="167" t="s">
        <v>228</v>
      </c>
      <c r="H11" s="164">
        <v>30.634779999999999</v>
      </c>
      <c r="I11" s="168">
        <v>30</v>
      </c>
      <c r="J11" s="169">
        <v>30</v>
      </c>
      <c r="K11" s="168">
        <v>0</v>
      </c>
      <c r="L11" s="201">
        <f t="shared" si="0"/>
        <v>0</v>
      </c>
    </row>
    <row r="12" spans="1:18" ht="20.100000000000001" customHeight="1" x14ac:dyDescent="0.2">
      <c r="B12" s="202" t="s">
        <v>224</v>
      </c>
      <c r="C12" s="106" t="s">
        <v>237</v>
      </c>
      <c r="D12" s="203" t="s">
        <v>238</v>
      </c>
      <c r="E12" s="204" t="s">
        <v>185</v>
      </c>
      <c r="F12" s="167" t="s">
        <v>227</v>
      </c>
      <c r="G12" s="167" t="s">
        <v>228</v>
      </c>
      <c r="H12" s="205">
        <v>30.634779999999999</v>
      </c>
      <c r="I12" s="168">
        <v>30</v>
      </c>
      <c r="J12" s="206">
        <v>30</v>
      </c>
      <c r="K12" s="207">
        <v>0</v>
      </c>
      <c r="L12" s="208">
        <f t="shared" si="0"/>
        <v>0</v>
      </c>
    </row>
    <row r="13" spans="1:18" ht="20.100000000000001" customHeight="1" thickBot="1" x14ac:dyDescent="0.25">
      <c r="B13" s="209" t="s">
        <v>224</v>
      </c>
      <c r="C13" s="210" t="s">
        <v>280</v>
      </c>
      <c r="D13" s="203" t="s">
        <v>320</v>
      </c>
      <c r="E13" s="204" t="s">
        <v>321</v>
      </c>
      <c r="F13" s="167" t="s">
        <v>227</v>
      </c>
      <c r="G13" s="211" t="s">
        <v>266</v>
      </c>
      <c r="H13" s="205">
        <v>0</v>
      </c>
      <c r="I13" s="207">
        <v>30</v>
      </c>
      <c r="J13" s="206">
        <v>30</v>
      </c>
      <c r="K13" s="207">
        <v>0</v>
      </c>
      <c r="L13" s="208">
        <f t="shared" si="0"/>
        <v>0</v>
      </c>
    </row>
    <row r="14" spans="1:18" ht="20.100000000000001" customHeight="1" thickBot="1" x14ac:dyDescent="0.25">
      <c r="B14" s="879" t="s">
        <v>239</v>
      </c>
      <c r="C14" s="880"/>
      <c r="D14" s="880"/>
      <c r="E14" s="881"/>
      <c r="F14" s="117"/>
      <c r="G14" s="117"/>
      <c r="H14" s="118"/>
      <c r="I14" s="119">
        <f>SUM(I15:I18)</f>
        <v>471</v>
      </c>
      <c r="J14" s="120">
        <f t="shared" ref="J14:K14" si="1">SUM(J15:J18)</f>
        <v>2580.5</v>
      </c>
      <c r="K14" s="119">
        <f t="shared" si="1"/>
        <v>1150</v>
      </c>
      <c r="L14" s="212">
        <f t="shared" si="0"/>
        <v>44.565006781631467</v>
      </c>
    </row>
    <row r="15" spans="1:18" ht="20.100000000000001" customHeight="1" x14ac:dyDescent="0.2">
      <c r="B15" s="192" t="s">
        <v>161</v>
      </c>
      <c r="C15" s="99" t="s">
        <v>322</v>
      </c>
      <c r="D15" s="199" t="s">
        <v>323</v>
      </c>
      <c r="E15" s="200" t="s">
        <v>324</v>
      </c>
      <c r="F15" s="167" t="s">
        <v>227</v>
      </c>
      <c r="G15" s="167" t="s">
        <v>325</v>
      </c>
      <c r="H15" s="164">
        <v>0</v>
      </c>
      <c r="I15" s="168">
        <v>0</v>
      </c>
      <c r="J15" s="169">
        <v>380</v>
      </c>
      <c r="K15" s="168">
        <v>0</v>
      </c>
      <c r="L15" s="201">
        <f t="shared" si="0"/>
        <v>0</v>
      </c>
    </row>
    <row r="16" spans="1:18" ht="20.100000000000001" customHeight="1" thickBot="1" x14ac:dyDescent="0.25">
      <c r="B16" s="192" t="s">
        <v>161</v>
      </c>
      <c r="C16" s="106" t="s">
        <v>326</v>
      </c>
      <c r="D16" s="199" t="s">
        <v>327</v>
      </c>
      <c r="E16" s="200" t="s">
        <v>328</v>
      </c>
      <c r="F16" s="167" t="s">
        <v>227</v>
      </c>
      <c r="G16" s="167" t="s">
        <v>325</v>
      </c>
      <c r="H16" s="164">
        <v>0</v>
      </c>
      <c r="I16" s="168">
        <v>0</v>
      </c>
      <c r="J16" s="169">
        <v>580</v>
      </c>
      <c r="K16" s="168">
        <v>0</v>
      </c>
      <c r="L16" s="201">
        <f t="shared" si="0"/>
        <v>0</v>
      </c>
    </row>
    <row r="17" spans="1:41" ht="20.100000000000001" customHeight="1" thickBot="1" x14ac:dyDescent="0.25">
      <c r="B17" s="192" t="s">
        <v>161</v>
      </c>
      <c r="C17" s="106" t="s">
        <v>329</v>
      </c>
      <c r="D17" s="213" t="s">
        <v>330</v>
      </c>
      <c r="E17" s="214" t="s">
        <v>121</v>
      </c>
      <c r="F17" s="167" t="s">
        <v>227</v>
      </c>
      <c r="G17" s="167" t="s">
        <v>325</v>
      </c>
      <c r="H17" s="164">
        <v>0</v>
      </c>
      <c r="I17" s="168">
        <v>0</v>
      </c>
      <c r="J17" s="169">
        <v>1149.5</v>
      </c>
      <c r="K17" s="168">
        <v>1150</v>
      </c>
      <c r="L17" s="201">
        <f t="shared" si="0"/>
        <v>100.04349717268377</v>
      </c>
    </row>
    <row r="18" spans="1:41" ht="20.100000000000001" customHeight="1" thickBot="1" x14ac:dyDescent="0.25">
      <c r="B18" s="112" t="s">
        <v>161</v>
      </c>
      <c r="C18" s="121" t="s">
        <v>240</v>
      </c>
      <c r="D18" s="199" t="s">
        <v>331</v>
      </c>
      <c r="E18" s="204" t="s">
        <v>241</v>
      </c>
      <c r="F18" s="121" t="s">
        <v>227</v>
      </c>
      <c r="G18" s="121" t="s">
        <v>242</v>
      </c>
      <c r="H18" s="145">
        <v>1583</v>
      </c>
      <c r="I18" s="123">
        <v>471</v>
      </c>
      <c r="J18" s="124">
        <v>471</v>
      </c>
      <c r="K18" s="168">
        <v>0</v>
      </c>
      <c r="L18" s="208">
        <f t="shared" si="0"/>
        <v>0</v>
      </c>
    </row>
    <row r="19" spans="1:41" s="125" customFormat="1" ht="39.950000000000003" customHeight="1" thickBot="1" x14ac:dyDescent="0.3">
      <c r="A19" s="215"/>
      <c r="B19" s="867" t="s">
        <v>122</v>
      </c>
      <c r="C19" s="868"/>
      <c r="D19" s="868"/>
      <c r="E19" s="869"/>
      <c r="F19" s="126" t="s">
        <v>96</v>
      </c>
      <c r="G19" s="126"/>
      <c r="H19" s="127"/>
      <c r="I19" s="94">
        <f>I20+I30</f>
        <v>6891</v>
      </c>
      <c r="J19" s="95">
        <f>J20+J30</f>
        <v>14037.099999999999</v>
      </c>
      <c r="K19" s="94">
        <f>K20+K30</f>
        <v>865</v>
      </c>
      <c r="L19" s="216">
        <f t="shared" si="0"/>
        <v>6.1622414886265684</v>
      </c>
      <c r="N19" s="149"/>
      <c r="O19" s="149"/>
      <c r="P19" s="149"/>
      <c r="Q19" s="149"/>
      <c r="R19" s="149"/>
      <c r="S19" s="149"/>
      <c r="T19" s="149"/>
      <c r="U19" s="149"/>
      <c r="V19" s="149"/>
      <c r="W19" s="149"/>
      <c r="X19" s="149"/>
      <c r="Y19" s="149"/>
      <c r="Z19" s="149"/>
      <c r="AA19" s="149"/>
      <c r="AB19" s="149"/>
      <c r="AC19" s="149"/>
      <c r="AD19" s="149"/>
      <c r="AE19" s="149"/>
      <c r="AF19" s="149"/>
      <c r="AG19" s="149"/>
      <c r="AH19" s="149"/>
      <c r="AI19" s="149"/>
      <c r="AJ19" s="149"/>
      <c r="AK19" s="149"/>
      <c r="AL19" s="149"/>
      <c r="AM19" s="149"/>
      <c r="AN19" s="149"/>
      <c r="AO19" s="149"/>
    </row>
    <row r="20" spans="1:41" ht="20.100000000000001" customHeight="1" thickBot="1" x14ac:dyDescent="0.25">
      <c r="B20" s="876" t="s">
        <v>332</v>
      </c>
      <c r="C20" s="877"/>
      <c r="D20" s="877"/>
      <c r="E20" s="878"/>
      <c r="F20" s="117"/>
      <c r="G20" s="117"/>
      <c r="H20" s="118"/>
      <c r="I20" s="97">
        <f>SUM(I21:I29)</f>
        <v>5793</v>
      </c>
      <c r="J20" s="98">
        <f>SUM(J21:J29)</f>
        <v>14037.099999999999</v>
      </c>
      <c r="K20" s="97">
        <f>SUM(K21:K29)</f>
        <v>865</v>
      </c>
      <c r="L20" s="212">
        <f t="shared" si="0"/>
        <v>6.1622414886265684</v>
      </c>
    </row>
    <row r="21" spans="1:41" ht="20.100000000000001" customHeight="1" x14ac:dyDescent="0.2">
      <c r="B21" s="202" t="s">
        <v>68</v>
      </c>
      <c r="C21" s="202" t="s">
        <v>244</v>
      </c>
      <c r="D21" s="217" t="s">
        <v>245</v>
      </c>
      <c r="E21" s="218" t="s">
        <v>246</v>
      </c>
      <c r="F21" s="162" t="s">
        <v>227</v>
      </c>
      <c r="G21" s="162" t="s">
        <v>333</v>
      </c>
      <c r="H21" s="219">
        <v>1120</v>
      </c>
      <c r="I21" s="165">
        <v>1339</v>
      </c>
      <c r="J21" s="166">
        <v>1339</v>
      </c>
      <c r="K21" s="165">
        <v>0</v>
      </c>
      <c r="L21" s="220">
        <f t="shared" si="0"/>
        <v>0</v>
      </c>
    </row>
    <row r="22" spans="1:41" ht="20.100000000000001" customHeight="1" x14ac:dyDescent="0.2">
      <c r="B22" s="202" t="s">
        <v>68</v>
      </c>
      <c r="C22" s="202" t="s">
        <v>247</v>
      </c>
      <c r="D22" s="217" t="s">
        <v>248</v>
      </c>
      <c r="E22" s="218" t="s">
        <v>121</v>
      </c>
      <c r="F22" s="167" t="s">
        <v>227</v>
      </c>
      <c r="G22" s="167" t="s">
        <v>264</v>
      </c>
      <c r="H22" s="164">
        <v>1986</v>
      </c>
      <c r="I22" s="168">
        <v>480</v>
      </c>
      <c r="J22" s="169">
        <v>480</v>
      </c>
      <c r="K22" s="168">
        <v>35</v>
      </c>
      <c r="L22" s="201">
        <f t="shared" si="0"/>
        <v>7.291666666666667</v>
      </c>
    </row>
    <row r="23" spans="1:41" ht="20.100000000000001" customHeight="1" x14ac:dyDescent="0.2">
      <c r="B23" s="202" t="s">
        <v>68</v>
      </c>
      <c r="C23" s="202" t="s">
        <v>251</v>
      </c>
      <c r="D23" s="217" t="s">
        <v>252</v>
      </c>
      <c r="E23" s="218" t="s">
        <v>250</v>
      </c>
      <c r="F23" s="162" t="s">
        <v>227</v>
      </c>
      <c r="G23" s="167" t="s">
        <v>264</v>
      </c>
      <c r="H23" s="164">
        <v>351</v>
      </c>
      <c r="I23" s="168">
        <v>187</v>
      </c>
      <c r="J23" s="169">
        <v>187</v>
      </c>
      <c r="K23" s="168">
        <v>0</v>
      </c>
      <c r="L23" s="201">
        <f t="shared" si="0"/>
        <v>0</v>
      </c>
    </row>
    <row r="24" spans="1:41" ht="20.100000000000001" customHeight="1" x14ac:dyDescent="0.2">
      <c r="B24" s="202" t="s">
        <v>68</v>
      </c>
      <c r="C24" s="202" t="s">
        <v>249</v>
      </c>
      <c r="D24" s="221" t="s">
        <v>334</v>
      </c>
      <c r="E24" s="218" t="s">
        <v>121</v>
      </c>
      <c r="F24" s="162" t="s">
        <v>227</v>
      </c>
      <c r="G24" s="167" t="s">
        <v>335</v>
      </c>
      <c r="H24" s="164">
        <v>0</v>
      </c>
      <c r="I24" s="168">
        <v>0</v>
      </c>
      <c r="J24" s="169">
        <v>680</v>
      </c>
      <c r="K24" s="168">
        <v>672</v>
      </c>
      <c r="L24" s="201">
        <f t="shared" si="0"/>
        <v>98.82352941176471</v>
      </c>
    </row>
    <row r="25" spans="1:41" ht="20.100000000000001" customHeight="1" x14ac:dyDescent="0.2">
      <c r="B25" s="202" t="s">
        <v>68</v>
      </c>
      <c r="C25" s="202" t="s">
        <v>258</v>
      </c>
      <c r="D25" s="217" t="s">
        <v>259</v>
      </c>
      <c r="E25" s="218" t="s">
        <v>260</v>
      </c>
      <c r="F25" s="167" t="s">
        <v>227</v>
      </c>
      <c r="G25" s="167" t="s">
        <v>162</v>
      </c>
      <c r="H25" s="164">
        <v>14863</v>
      </c>
      <c r="I25" s="168">
        <v>237</v>
      </c>
      <c r="J25" s="169">
        <f>237+236.7</f>
        <v>473.7</v>
      </c>
      <c r="K25" s="168">
        <v>0</v>
      </c>
      <c r="L25" s="201">
        <f t="shared" si="0"/>
        <v>0</v>
      </c>
    </row>
    <row r="26" spans="1:41" ht="20.100000000000001" customHeight="1" x14ac:dyDescent="0.2">
      <c r="B26" s="202" t="s">
        <v>68</v>
      </c>
      <c r="C26" s="202" t="s">
        <v>142</v>
      </c>
      <c r="D26" s="217" t="s">
        <v>166</v>
      </c>
      <c r="E26" s="218" t="s">
        <v>253</v>
      </c>
      <c r="F26" s="162" t="s">
        <v>227</v>
      </c>
      <c r="G26" s="167" t="s">
        <v>162</v>
      </c>
      <c r="H26" s="164">
        <v>2057</v>
      </c>
      <c r="I26" s="168">
        <v>3050</v>
      </c>
      <c r="J26" s="169">
        <v>0</v>
      </c>
      <c r="K26" s="168">
        <v>0</v>
      </c>
      <c r="L26" s="201" t="s">
        <v>192</v>
      </c>
    </row>
    <row r="27" spans="1:41" ht="20.100000000000001" customHeight="1" x14ac:dyDescent="0.2">
      <c r="B27" s="202" t="s">
        <v>68</v>
      </c>
      <c r="C27" s="202" t="s">
        <v>255</v>
      </c>
      <c r="D27" s="217" t="s">
        <v>256</v>
      </c>
      <c r="E27" s="218" t="s">
        <v>167</v>
      </c>
      <c r="F27" s="167" t="s">
        <v>336</v>
      </c>
      <c r="G27" s="167" t="s">
        <v>164</v>
      </c>
      <c r="H27" s="164">
        <v>0</v>
      </c>
      <c r="I27" s="168">
        <v>500</v>
      </c>
      <c r="J27" s="169">
        <f>500+1877.2</f>
        <v>2377.1999999999998</v>
      </c>
      <c r="K27" s="168">
        <v>118</v>
      </c>
      <c r="L27" s="201">
        <f t="shared" si="0"/>
        <v>4.9638229850243984</v>
      </c>
    </row>
    <row r="28" spans="1:41" ht="20.100000000000001" customHeight="1" x14ac:dyDescent="0.2">
      <c r="B28" s="202" t="s">
        <v>68</v>
      </c>
      <c r="C28" s="202" t="s">
        <v>337</v>
      </c>
      <c r="D28" s="217" t="s">
        <v>338</v>
      </c>
      <c r="E28" s="218" t="s">
        <v>339</v>
      </c>
      <c r="F28" s="162" t="s">
        <v>340</v>
      </c>
      <c r="G28" s="167" t="s">
        <v>335</v>
      </c>
      <c r="H28" s="164">
        <v>0</v>
      </c>
      <c r="I28" s="168">
        <v>0</v>
      </c>
      <c r="J28" s="169">
        <v>3000</v>
      </c>
      <c r="K28" s="168">
        <v>0</v>
      </c>
      <c r="L28" s="201">
        <f t="shared" si="0"/>
        <v>0</v>
      </c>
    </row>
    <row r="29" spans="1:41" ht="20.100000000000001" customHeight="1" thickBot="1" x14ac:dyDescent="0.25">
      <c r="B29" s="202" t="s">
        <v>68</v>
      </c>
      <c r="C29" s="202" t="s">
        <v>261</v>
      </c>
      <c r="D29" s="217" t="s">
        <v>262</v>
      </c>
      <c r="E29" s="218" t="s">
        <v>263</v>
      </c>
      <c r="F29" s="167" t="s">
        <v>254</v>
      </c>
      <c r="G29" s="167" t="s">
        <v>341</v>
      </c>
      <c r="H29" s="164">
        <v>3598</v>
      </c>
      <c r="I29" s="168">
        <v>0</v>
      </c>
      <c r="J29" s="169">
        <v>5500.2</v>
      </c>
      <c r="K29" s="168">
        <v>40</v>
      </c>
      <c r="L29" s="201">
        <f t="shared" si="0"/>
        <v>0.72724628195338348</v>
      </c>
    </row>
    <row r="30" spans="1:41" s="131" customFormat="1" ht="20.100000000000001" customHeight="1" thickBot="1" x14ac:dyDescent="0.35">
      <c r="A30" s="222"/>
      <c r="B30" s="876" t="s">
        <v>342</v>
      </c>
      <c r="C30" s="877"/>
      <c r="D30" s="877"/>
      <c r="E30" s="878"/>
      <c r="F30" s="117"/>
      <c r="G30" s="117"/>
      <c r="H30" s="118"/>
      <c r="I30" s="119">
        <f>SUM(I31)</f>
        <v>1098</v>
      </c>
      <c r="J30" s="120">
        <f>SUM(J31)</f>
        <v>0</v>
      </c>
      <c r="K30" s="119">
        <f>SUM(K31)</f>
        <v>0</v>
      </c>
      <c r="L30" s="212" t="s">
        <v>192</v>
      </c>
      <c r="M30" s="130"/>
    </row>
    <row r="31" spans="1:41" s="130" customFormat="1" ht="20.100000000000001" customHeight="1" thickBot="1" x14ac:dyDescent="0.35">
      <c r="A31" s="222"/>
      <c r="B31" s="132" t="s">
        <v>140</v>
      </c>
      <c r="C31" s="133" t="s">
        <v>261</v>
      </c>
      <c r="D31" s="134" t="s">
        <v>262</v>
      </c>
      <c r="E31" s="135" t="s">
        <v>263</v>
      </c>
      <c r="F31" s="223" t="s">
        <v>254</v>
      </c>
      <c r="G31" s="223" t="s">
        <v>341</v>
      </c>
      <c r="H31" s="224">
        <v>3598</v>
      </c>
      <c r="I31" s="225">
        <v>1098</v>
      </c>
      <c r="J31" s="226">
        <v>0</v>
      </c>
      <c r="K31" s="225">
        <v>0</v>
      </c>
      <c r="L31" s="227" t="s">
        <v>192</v>
      </c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  <c r="AA31" s="131"/>
      <c r="AB31" s="131"/>
      <c r="AC31" s="131"/>
      <c r="AD31" s="131"/>
      <c r="AE31" s="131"/>
      <c r="AF31" s="131"/>
      <c r="AG31" s="131"/>
      <c r="AH31" s="131"/>
      <c r="AI31" s="131"/>
      <c r="AJ31" s="131"/>
      <c r="AK31" s="131"/>
      <c r="AL31" s="131"/>
      <c r="AM31" s="131"/>
      <c r="AN31" s="131"/>
      <c r="AO31" s="131"/>
    </row>
    <row r="32" spans="1:41" s="131" customFormat="1" ht="39.950000000000003" customHeight="1" thickBot="1" x14ac:dyDescent="0.35">
      <c r="A32" s="222"/>
      <c r="B32" s="867" t="s">
        <v>123</v>
      </c>
      <c r="C32" s="868"/>
      <c r="D32" s="868"/>
      <c r="E32" s="869"/>
      <c r="F32" s="126"/>
      <c r="G32" s="126"/>
      <c r="H32" s="127"/>
      <c r="I32" s="94">
        <f>+I33</f>
        <v>9925</v>
      </c>
      <c r="J32" s="95">
        <f>+J33</f>
        <v>68005</v>
      </c>
      <c r="K32" s="94">
        <f>+K33</f>
        <v>2267</v>
      </c>
      <c r="L32" s="216">
        <f t="shared" ref="L32:L38" si="2">K32/J32*100</f>
        <v>3.333578413351959</v>
      </c>
      <c r="M32" s="130"/>
    </row>
    <row r="33" spans="1:41" s="131" customFormat="1" ht="20.100000000000001" customHeight="1" thickBot="1" x14ac:dyDescent="0.35">
      <c r="A33" s="222"/>
      <c r="B33" s="876" t="s">
        <v>265</v>
      </c>
      <c r="C33" s="877"/>
      <c r="D33" s="877"/>
      <c r="E33" s="878"/>
      <c r="F33" s="117"/>
      <c r="G33" s="117"/>
      <c r="H33" s="118"/>
      <c r="I33" s="119">
        <f>SUM(I34:I40)</f>
        <v>9925</v>
      </c>
      <c r="J33" s="120">
        <f t="shared" ref="J33:K33" si="3">SUM(J34:J40)</f>
        <v>68005</v>
      </c>
      <c r="K33" s="119">
        <f t="shared" si="3"/>
        <v>2267</v>
      </c>
      <c r="L33" s="212">
        <f t="shared" si="2"/>
        <v>3.333578413351959</v>
      </c>
      <c r="M33" s="130"/>
    </row>
    <row r="34" spans="1:41" s="131" customFormat="1" ht="18.75" customHeight="1" x14ac:dyDescent="0.3">
      <c r="A34" s="222"/>
      <c r="B34" s="228" t="s">
        <v>124</v>
      </c>
      <c r="C34" s="228" t="s">
        <v>343</v>
      </c>
      <c r="D34" s="229" t="s">
        <v>344</v>
      </c>
      <c r="E34" s="230" t="s">
        <v>121</v>
      </c>
      <c r="F34" s="163" t="s">
        <v>227</v>
      </c>
      <c r="G34" s="163" t="s">
        <v>164</v>
      </c>
      <c r="H34" s="195">
        <v>1138</v>
      </c>
      <c r="I34" s="196">
        <v>100</v>
      </c>
      <c r="J34" s="197">
        <v>100</v>
      </c>
      <c r="K34" s="196">
        <v>0</v>
      </c>
      <c r="L34" s="198">
        <f>K34/J34*100</f>
        <v>0</v>
      </c>
      <c r="M34" s="130"/>
    </row>
    <row r="35" spans="1:41" s="131" customFormat="1" ht="20.100000000000001" customHeight="1" x14ac:dyDescent="0.3">
      <c r="A35" s="222"/>
      <c r="B35" s="202" t="s">
        <v>124</v>
      </c>
      <c r="C35" s="202" t="s">
        <v>345</v>
      </c>
      <c r="D35" s="231" t="s">
        <v>346</v>
      </c>
      <c r="E35" s="218" t="s">
        <v>121</v>
      </c>
      <c r="F35" s="167" t="s">
        <v>227</v>
      </c>
      <c r="G35" s="167" t="s">
        <v>266</v>
      </c>
      <c r="H35" s="164">
        <v>155</v>
      </c>
      <c r="I35" s="168">
        <v>695</v>
      </c>
      <c r="J35" s="169">
        <v>695</v>
      </c>
      <c r="K35" s="168">
        <v>658</v>
      </c>
      <c r="L35" s="201">
        <f t="shared" si="2"/>
        <v>94.676258992805757</v>
      </c>
      <c r="M35" s="130"/>
    </row>
    <row r="36" spans="1:41" s="131" customFormat="1" ht="20.100000000000001" customHeight="1" x14ac:dyDescent="0.3">
      <c r="A36" s="222"/>
      <c r="B36" s="202" t="s">
        <v>124</v>
      </c>
      <c r="C36" s="202" t="s">
        <v>347</v>
      </c>
      <c r="D36" s="232" t="s">
        <v>348</v>
      </c>
      <c r="E36" s="218" t="s">
        <v>121</v>
      </c>
      <c r="F36" s="167" t="s">
        <v>227</v>
      </c>
      <c r="G36" s="167" t="s">
        <v>164</v>
      </c>
      <c r="H36" s="164">
        <v>1292</v>
      </c>
      <c r="I36" s="168">
        <v>1069</v>
      </c>
      <c r="J36" s="169">
        <v>1069</v>
      </c>
      <c r="K36" s="168">
        <v>0</v>
      </c>
      <c r="L36" s="201">
        <f>K36/J36*100</f>
        <v>0</v>
      </c>
      <c r="M36" s="130"/>
    </row>
    <row r="37" spans="1:41" s="131" customFormat="1" ht="20.100000000000001" customHeight="1" x14ac:dyDescent="0.3">
      <c r="A37" s="222"/>
      <c r="B37" s="202" t="s">
        <v>124</v>
      </c>
      <c r="C37" s="202" t="s">
        <v>349</v>
      </c>
      <c r="D37" s="231" t="s">
        <v>350</v>
      </c>
      <c r="E37" s="218" t="s">
        <v>121</v>
      </c>
      <c r="F37" s="167" t="s">
        <v>227</v>
      </c>
      <c r="G37" s="167" t="s">
        <v>266</v>
      </c>
      <c r="H37" s="164">
        <v>0</v>
      </c>
      <c r="I37" s="168">
        <v>730</v>
      </c>
      <c r="J37" s="169">
        <v>730</v>
      </c>
      <c r="K37" s="168">
        <v>181</v>
      </c>
      <c r="L37" s="201">
        <f t="shared" si="2"/>
        <v>24.794520547945208</v>
      </c>
      <c r="M37" s="130"/>
    </row>
    <row r="38" spans="1:41" s="131" customFormat="1" ht="20.100000000000001" customHeight="1" x14ac:dyDescent="0.3">
      <c r="A38" s="222"/>
      <c r="B38" s="202" t="s">
        <v>124</v>
      </c>
      <c r="C38" s="202" t="s">
        <v>351</v>
      </c>
      <c r="D38" s="231" t="s">
        <v>352</v>
      </c>
      <c r="E38" s="218" t="s">
        <v>121</v>
      </c>
      <c r="F38" s="167" t="s">
        <v>227</v>
      </c>
      <c r="G38" s="167" t="s">
        <v>335</v>
      </c>
      <c r="H38" s="164">
        <v>1427</v>
      </c>
      <c r="I38" s="168">
        <v>1428</v>
      </c>
      <c r="J38" s="169">
        <v>1428</v>
      </c>
      <c r="K38" s="168">
        <v>1428</v>
      </c>
      <c r="L38" s="201">
        <f t="shared" si="2"/>
        <v>100</v>
      </c>
      <c r="M38" s="130"/>
    </row>
    <row r="39" spans="1:41" s="131" customFormat="1" ht="20.100000000000001" customHeight="1" x14ac:dyDescent="0.3">
      <c r="A39" s="222"/>
      <c r="B39" s="202" t="s">
        <v>124</v>
      </c>
      <c r="C39" s="202" t="s">
        <v>353</v>
      </c>
      <c r="D39" s="231" t="s">
        <v>354</v>
      </c>
      <c r="E39" s="218" t="s">
        <v>121</v>
      </c>
      <c r="F39" s="167" t="s">
        <v>227</v>
      </c>
      <c r="G39" s="167" t="s">
        <v>164</v>
      </c>
      <c r="H39" s="164">
        <v>0</v>
      </c>
      <c r="I39" s="168">
        <v>5903</v>
      </c>
      <c r="J39" s="169">
        <v>5903</v>
      </c>
      <c r="K39" s="168">
        <v>0</v>
      </c>
      <c r="L39" s="201">
        <f>K39/J39*100</f>
        <v>0</v>
      </c>
      <c r="M39" s="130"/>
    </row>
    <row r="40" spans="1:41" s="131" customFormat="1" ht="20.100000000000001" customHeight="1" thickBot="1" x14ac:dyDescent="0.35">
      <c r="A40" s="222"/>
      <c r="B40" s="233" t="s">
        <v>124</v>
      </c>
      <c r="C40" s="233" t="s">
        <v>355</v>
      </c>
      <c r="D40" s="234" t="s">
        <v>356</v>
      </c>
      <c r="E40" s="235" t="s">
        <v>121</v>
      </c>
      <c r="F40" s="236" t="s">
        <v>183</v>
      </c>
      <c r="G40" s="236" t="s">
        <v>357</v>
      </c>
      <c r="H40" s="237">
        <v>0</v>
      </c>
      <c r="I40" s="238">
        <v>0</v>
      </c>
      <c r="J40" s="239">
        <v>58080</v>
      </c>
      <c r="K40" s="238">
        <v>0</v>
      </c>
      <c r="L40" s="240">
        <f>K40/J40*100</f>
        <v>0</v>
      </c>
      <c r="M40" s="130"/>
    </row>
    <row r="41" spans="1:41" s="131" customFormat="1" ht="20.100000000000001" customHeight="1" x14ac:dyDescent="0.3">
      <c r="A41" s="222"/>
      <c r="B41" s="241"/>
      <c r="C41" s="241"/>
      <c r="D41" s="242"/>
      <c r="E41" s="243"/>
      <c r="F41" s="137"/>
      <c r="G41" s="137"/>
      <c r="H41" s="138"/>
      <c r="I41" s="139"/>
      <c r="J41" s="140"/>
      <c r="K41" s="139"/>
      <c r="L41" s="244"/>
      <c r="M41" s="130"/>
    </row>
    <row r="42" spans="1:41" s="131" customFormat="1" ht="20.100000000000001" customHeight="1" x14ac:dyDescent="0.3">
      <c r="A42" s="222"/>
      <c r="B42" s="241"/>
      <c r="C42" s="241"/>
      <c r="D42" s="242"/>
      <c r="E42" s="243"/>
      <c r="F42" s="137"/>
      <c r="G42" s="137"/>
      <c r="H42" s="138"/>
      <c r="I42" s="139"/>
      <c r="J42" s="140"/>
      <c r="K42" s="139"/>
      <c r="L42" s="244"/>
      <c r="M42" s="130"/>
    </row>
    <row r="43" spans="1:41" s="131" customFormat="1" ht="20.100000000000001" customHeight="1" x14ac:dyDescent="0.3">
      <c r="A43" s="222"/>
      <c r="B43" s="241"/>
      <c r="C43" s="241"/>
      <c r="D43" s="242"/>
      <c r="E43" s="243"/>
      <c r="F43" s="137"/>
      <c r="G43" s="137"/>
      <c r="H43" s="138"/>
      <c r="I43" s="139"/>
      <c r="J43" s="140"/>
      <c r="K43" s="139"/>
      <c r="L43" s="244"/>
      <c r="M43" s="130"/>
    </row>
    <row r="44" spans="1:41" s="130" customFormat="1" ht="20.100000000000001" customHeight="1" thickBot="1" x14ac:dyDescent="0.35">
      <c r="A44" s="222"/>
      <c r="B44" s="136"/>
      <c r="C44" s="136"/>
      <c r="D44" s="122"/>
      <c r="E44" s="122"/>
      <c r="F44" s="137"/>
      <c r="G44" s="137"/>
      <c r="H44" s="138"/>
      <c r="I44" s="139"/>
      <c r="J44" s="140"/>
      <c r="K44" s="139"/>
      <c r="L44" s="245" t="s">
        <v>312</v>
      </c>
      <c r="N44" s="131"/>
      <c r="O44" s="131"/>
      <c r="P44" s="131"/>
      <c r="Q44" s="131"/>
      <c r="R44" s="131"/>
      <c r="S44" s="131"/>
      <c r="T44" s="131"/>
      <c r="U44" s="131"/>
      <c r="V44" s="131"/>
      <c r="W44" s="131"/>
      <c r="X44" s="131"/>
      <c r="Y44" s="131"/>
      <c r="Z44" s="131"/>
      <c r="AA44" s="131"/>
      <c r="AB44" s="131"/>
      <c r="AC44" s="131"/>
      <c r="AD44" s="131"/>
      <c r="AE44" s="131"/>
      <c r="AF44" s="131"/>
      <c r="AG44" s="131"/>
      <c r="AH44" s="131"/>
      <c r="AI44" s="131"/>
      <c r="AJ44" s="131"/>
      <c r="AK44" s="131"/>
      <c r="AL44" s="131"/>
      <c r="AM44" s="131"/>
      <c r="AN44" s="131"/>
      <c r="AO44" s="131"/>
    </row>
    <row r="45" spans="1:41" s="130" customFormat="1" ht="80.099999999999994" customHeight="1" thickBot="1" x14ac:dyDescent="0.35">
      <c r="A45" s="222"/>
      <c r="B45" s="187" t="s">
        <v>216</v>
      </c>
      <c r="C45" s="188" t="s">
        <v>217</v>
      </c>
      <c r="D45" s="86" t="s">
        <v>218</v>
      </c>
      <c r="E45" s="87" t="s">
        <v>219</v>
      </c>
      <c r="F45" s="88" t="s">
        <v>220</v>
      </c>
      <c r="G45" s="88" t="s">
        <v>120</v>
      </c>
      <c r="H45" s="90" t="str">
        <f>H4</f>
        <v>Profinanco- váno od počátku akce k 31.12.2020</v>
      </c>
      <c r="I45" s="90" t="s">
        <v>138</v>
      </c>
      <c r="J45" s="91" t="s">
        <v>139</v>
      </c>
      <c r="K45" s="89" t="str">
        <f>K4</f>
        <v>Skutečnost čerpání/      odeslaný příspěvek k 31.12.2020</v>
      </c>
      <c r="L45" s="189" t="s">
        <v>221</v>
      </c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31"/>
      <c r="Y45" s="131"/>
      <c r="Z45" s="131"/>
      <c r="AA45" s="131"/>
      <c r="AB45" s="131"/>
      <c r="AC45" s="131"/>
      <c r="AD45" s="131"/>
      <c r="AE45" s="131"/>
      <c r="AF45" s="131"/>
      <c r="AG45" s="131"/>
      <c r="AH45" s="131"/>
      <c r="AI45" s="131"/>
      <c r="AJ45" s="131"/>
      <c r="AK45" s="131"/>
      <c r="AL45" s="131"/>
      <c r="AM45" s="131"/>
      <c r="AN45" s="131"/>
      <c r="AO45" s="131"/>
    </row>
    <row r="46" spans="1:41" s="125" customFormat="1" ht="39.950000000000003" customHeight="1" thickBot="1" x14ac:dyDescent="0.3">
      <c r="A46" s="215"/>
      <c r="B46" s="867" t="s">
        <v>125</v>
      </c>
      <c r="C46" s="868"/>
      <c r="D46" s="868"/>
      <c r="E46" s="869"/>
      <c r="F46" s="126"/>
      <c r="G46" s="126"/>
      <c r="H46" s="127"/>
      <c r="I46" s="94">
        <f>I47+I49+I51+I53+I79</f>
        <v>76441.2</v>
      </c>
      <c r="J46" s="95">
        <f t="shared" ref="J46:K46" si="4">J47+J49+J51+J53+J79</f>
        <v>128053.5</v>
      </c>
      <c r="K46" s="94">
        <f t="shared" si="4"/>
        <v>107263.766</v>
      </c>
      <c r="L46" s="216">
        <f t="shared" si="0"/>
        <v>83.764806116193625</v>
      </c>
      <c r="N46" s="149"/>
      <c r="O46" s="149"/>
      <c r="P46" s="149"/>
      <c r="Q46" s="149"/>
      <c r="R46" s="149"/>
      <c r="S46" s="149"/>
      <c r="T46" s="149"/>
      <c r="U46" s="149"/>
      <c r="V46" s="149"/>
      <c r="W46" s="149"/>
      <c r="X46" s="149"/>
      <c r="Y46" s="149"/>
      <c r="Z46" s="149"/>
      <c r="AA46" s="149"/>
      <c r="AB46" s="149"/>
      <c r="AC46" s="149"/>
      <c r="AD46" s="149"/>
      <c r="AE46" s="149"/>
      <c r="AF46" s="149"/>
      <c r="AG46" s="149"/>
      <c r="AH46" s="149"/>
      <c r="AI46" s="149"/>
      <c r="AJ46" s="149"/>
      <c r="AK46" s="149"/>
      <c r="AL46" s="149"/>
      <c r="AM46" s="149"/>
      <c r="AN46" s="149"/>
      <c r="AO46" s="149"/>
    </row>
    <row r="47" spans="1:41" s="125" customFormat="1" ht="20.100000000000001" customHeight="1" thickBot="1" x14ac:dyDescent="0.3">
      <c r="A47" s="215"/>
      <c r="B47" s="876" t="s">
        <v>223</v>
      </c>
      <c r="C47" s="877"/>
      <c r="D47" s="877"/>
      <c r="E47" s="878"/>
      <c r="F47" s="117"/>
      <c r="G47" s="117"/>
      <c r="H47" s="118"/>
      <c r="I47" s="97">
        <f>SUM(I48:I48)</f>
        <v>3682</v>
      </c>
      <c r="J47" s="98">
        <f>SUM(J48:J48)</f>
        <v>3682</v>
      </c>
      <c r="K47" s="97">
        <f>SUM(K48:K48)</f>
        <v>0</v>
      </c>
      <c r="L47" s="212">
        <f t="shared" si="0"/>
        <v>0</v>
      </c>
      <c r="N47" s="149"/>
      <c r="O47" s="149"/>
      <c r="P47" s="149"/>
      <c r="Q47" s="149"/>
      <c r="R47" s="149"/>
      <c r="S47" s="149"/>
      <c r="T47" s="149"/>
      <c r="U47" s="149"/>
      <c r="V47" s="149"/>
      <c r="W47" s="149"/>
      <c r="X47" s="149"/>
      <c r="Y47" s="149"/>
      <c r="Z47" s="149"/>
      <c r="AA47" s="149"/>
      <c r="AB47" s="149"/>
      <c r="AC47" s="149"/>
      <c r="AD47" s="149"/>
      <c r="AE47" s="149"/>
      <c r="AF47" s="149"/>
      <c r="AG47" s="149"/>
      <c r="AH47" s="149"/>
      <c r="AI47" s="149"/>
      <c r="AJ47" s="149"/>
      <c r="AK47" s="149"/>
      <c r="AL47" s="149"/>
      <c r="AM47" s="149"/>
      <c r="AN47" s="149"/>
      <c r="AO47" s="149"/>
    </row>
    <row r="48" spans="1:41" s="125" customFormat="1" ht="20.100000000000001" customHeight="1" thickBot="1" x14ac:dyDescent="0.3">
      <c r="A48" s="215"/>
      <c r="B48" s="112" t="s">
        <v>267</v>
      </c>
      <c r="C48" s="141" t="s">
        <v>145</v>
      </c>
      <c r="D48" s="142" t="s">
        <v>165</v>
      </c>
      <c r="E48" s="100" t="s">
        <v>268</v>
      </c>
      <c r="F48" s="162" t="s">
        <v>269</v>
      </c>
      <c r="G48" s="162" t="s">
        <v>163</v>
      </c>
      <c r="H48" s="219">
        <v>152600.05132999999</v>
      </c>
      <c r="I48" s="165">
        <v>3682</v>
      </c>
      <c r="J48" s="166">
        <v>3682</v>
      </c>
      <c r="K48" s="165">
        <v>0</v>
      </c>
      <c r="L48" s="220">
        <f t="shared" si="0"/>
        <v>0</v>
      </c>
      <c r="N48" s="149"/>
      <c r="O48" s="149"/>
      <c r="P48" s="149"/>
      <c r="Q48" s="149"/>
      <c r="R48" s="149"/>
      <c r="S48" s="149"/>
      <c r="T48" s="149"/>
      <c r="U48" s="149"/>
      <c r="V48" s="149"/>
      <c r="W48" s="149"/>
      <c r="X48" s="149"/>
      <c r="Y48" s="149"/>
      <c r="Z48" s="149"/>
      <c r="AA48" s="149"/>
      <c r="AB48" s="149"/>
      <c r="AC48" s="149"/>
      <c r="AD48" s="149"/>
      <c r="AE48" s="149"/>
      <c r="AF48" s="149"/>
      <c r="AG48" s="149"/>
      <c r="AH48" s="149"/>
      <c r="AI48" s="149"/>
      <c r="AJ48" s="149"/>
      <c r="AK48" s="149"/>
      <c r="AL48" s="149"/>
      <c r="AM48" s="149"/>
      <c r="AN48" s="149"/>
      <c r="AO48" s="149"/>
    </row>
    <row r="49" spans="1:41" s="125" customFormat="1" ht="20.100000000000001" customHeight="1" thickBot="1" x14ac:dyDescent="0.3">
      <c r="A49" s="215"/>
      <c r="B49" s="876" t="s">
        <v>243</v>
      </c>
      <c r="C49" s="877"/>
      <c r="D49" s="877"/>
      <c r="E49" s="878"/>
      <c r="F49" s="117"/>
      <c r="G49" s="117"/>
      <c r="H49" s="118"/>
      <c r="I49" s="97">
        <f>I50</f>
        <v>0</v>
      </c>
      <c r="J49" s="97">
        <f t="shared" ref="J49:K49" si="5">J50</f>
        <v>600</v>
      </c>
      <c r="K49" s="97">
        <f t="shared" si="5"/>
        <v>0</v>
      </c>
      <c r="L49" s="212">
        <f t="shared" si="0"/>
        <v>0</v>
      </c>
      <c r="N49" s="149"/>
      <c r="O49" s="149"/>
      <c r="P49" s="149"/>
      <c r="Q49" s="149"/>
      <c r="R49" s="149"/>
      <c r="S49" s="149"/>
      <c r="T49" s="149"/>
      <c r="U49" s="149"/>
      <c r="V49" s="149"/>
      <c r="W49" s="149"/>
      <c r="X49" s="149"/>
      <c r="Y49" s="149"/>
      <c r="Z49" s="149"/>
      <c r="AA49" s="149"/>
      <c r="AB49" s="149"/>
      <c r="AC49" s="149"/>
      <c r="AD49" s="149"/>
      <c r="AE49" s="149"/>
      <c r="AF49" s="149"/>
      <c r="AG49" s="149"/>
      <c r="AH49" s="149"/>
      <c r="AI49" s="149"/>
      <c r="AJ49" s="149"/>
      <c r="AK49" s="149"/>
      <c r="AL49" s="149"/>
      <c r="AM49" s="149"/>
      <c r="AN49" s="149"/>
      <c r="AO49" s="149"/>
    </row>
    <row r="50" spans="1:41" s="125" customFormat="1" ht="20.100000000000001" customHeight="1" thickBot="1" x14ac:dyDescent="0.3">
      <c r="A50" s="215"/>
      <c r="B50" s="106" t="s">
        <v>126</v>
      </c>
      <c r="C50" s="143" t="s">
        <v>141</v>
      </c>
      <c r="D50" s="107" t="s">
        <v>270</v>
      </c>
      <c r="E50" s="144" t="s">
        <v>121</v>
      </c>
      <c r="F50" s="167" t="s">
        <v>183</v>
      </c>
      <c r="G50" s="167" t="s">
        <v>164</v>
      </c>
      <c r="H50" s="164">
        <v>0</v>
      </c>
      <c r="I50" s="168">
        <v>0</v>
      </c>
      <c r="J50" s="169">
        <v>600</v>
      </c>
      <c r="K50" s="168">
        <v>0</v>
      </c>
      <c r="L50" s="201">
        <f t="shared" si="0"/>
        <v>0</v>
      </c>
      <c r="N50" s="149"/>
      <c r="O50" s="149"/>
      <c r="P50" s="149"/>
      <c r="Q50" s="149"/>
      <c r="R50" s="149"/>
      <c r="S50" s="149"/>
      <c r="T50" s="149"/>
      <c r="U50" s="149"/>
      <c r="V50" s="149"/>
      <c r="W50" s="149"/>
      <c r="X50" s="149"/>
      <c r="Y50" s="149"/>
      <c r="Z50" s="149"/>
      <c r="AA50" s="149"/>
      <c r="AB50" s="149"/>
      <c r="AC50" s="149"/>
      <c r="AD50" s="149"/>
      <c r="AE50" s="149"/>
      <c r="AF50" s="149"/>
      <c r="AG50" s="149"/>
      <c r="AH50" s="149"/>
      <c r="AI50" s="149"/>
      <c r="AJ50" s="149"/>
      <c r="AK50" s="149"/>
      <c r="AL50" s="149"/>
      <c r="AM50" s="149"/>
      <c r="AN50" s="149"/>
      <c r="AO50" s="149"/>
    </row>
    <row r="51" spans="1:41" s="125" customFormat="1" ht="20.100000000000001" customHeight="1" thickBot="1" x14ac:dyDescent="0.3">
      <c r="A51" s="215"/>
      <c r="B51" s="876" t="s">
        <v>169</v>
      </c>
      <c r="C51" s="877"/>
      <c r="D51" s="877"/>
      <c r="E51" s="878"/>
      <c r="F51" s="117"/>
      <c r="G51" s="117"/>
      <c r="H51" s="118"/>
      <c r="I51" s="97">
        <f>SUM(I52:I52)</f>
        <v>0</v>
      </c>
      <c r="J51" s="98">
        <f>SUM(J52:J52)</f>
        <v>7300</v>
      </c>
      <c r="K51" s="97">
        <f>SUM(K52:K52)</f>
        <v>7214</v>
      </c>
      <c r="L51" s="212">
        <f t="shared" si="0"/>
        <v>98.821917808219169</v>
      </c>
      <c r="N51" s="149"/>
      <c r="O51" s="149"/>
      <c r="P51" s="149"/>
      <c r="Q51" s="149"/>
      <c r="R51" s="149"/>
      <c r="S51" s="149"/>
      <c r="T51" s="149"/>
      <c r="U51" s="149"/>
      <c r="V51" s="149"/>
      <c r="W51" s="149"/>
      <c r="X51" s="149"/>
      <c r="Y51" s="149"/>
      <c r="Z51" s="149"/>
      <c r="AA51" s="149"/>
      <c r="AB51" s="149"/>
      <c r="AC51" s="149"/>
      <c r="AD51" s="149"/>
      <c r="AE51" s="149"/>
      <c r="AF51" s="149"/>
      <c r="AG51" s="149"/>
      <c r="AH51" s="149"/>
      <c r="AI51" s="149"/>
      <c r="AJ51" s="149"/>
      <c r="AK51" s="149"/>
      <c r="AL51" s="149"/>
      <c r="AM51" s="149"/>
      <c r="AN51" s="149"/>
      <c r="AO51" s="149"/>
    </row>
    <row r="52" spans="1:41" s="161" customFormat="1" ht="20.100000000000001" customHeight="1" thickBot="1" x14ac:dyDescent="0.25">
      <c r="A52" s="246"/>
      <c r="B52" s="247" t="s">
        <v>358</v>
      </c>
      <c r="C52" s="248" t="s">
        <v>359</v>
      </c>
      <c r="D52" s="249" t="s">
        <v>360</v>
      </c>
      <c r="E52" s="250" t="s">
        <v>324</v>
      </c>
      <c r="F52" s="162" t="s">
        <v>254</v>
      </c>
      <c r="G52" s="163" t="s">
        <v>335</v>
      </c>
      <c r="H52" s="195">
        <v>0</v>
      </c>
      <c r="I52" s="165">
        <v>0</v>
      </c>
      <c r="J52" s="166">
        <v>7300</v>
      </c>
      <c r="K52" s="165">
        <v>7214</v>
      </c>
      <c r="L52" s="251">
        <f>K52/J52*100</f>
        <v>98.821917808219169</v>
      </c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  <c r="Y52" s="252"/>
      <c r="Z52" s="252"/>
      <c r="AA52" s="252"/>
      <c r="AB52" s="252"/>
      <c r="AC52" s="252"/>
      <c r="AD52" s="252"/>
      <c r="AE52" s="252"/>
      <c r="AF52" s="252"/>
      <c r="AG52" s="252"/>
      <c r="AH52" s="252"/>
      <c r="AI52" s="252"/>
      <c r="AJ52" s="252"/>
      <c r="AK52" s="252"/>
      <c r="AL52" s="252"/>
      <c r="AM52" s="252"/>
      <c r="AN52" s="252"/>
      <c r="AO52" s="252"/>
    </row>
    <row r="53" spans="1:41" ht="20.100000000000001" customHeight="1" thickBot="1" x14ac:dyDescent="0.25">
      <c r="B53" s="876" t="s">
        <v>271</v>
      </c>
      <c r="C53" s="877"/>
      <c r="D53" s="877"/>
      <c r="E53" s="878"/>
      <c r="F53" s="117"/>
      <c r="G53" s="117"/>
      <c r="H53" s="118"/>
      <c r="I53" s="97">
        <f>SUM(I54:I78)</f>
        <v>3</v>
      </c>
      <c r="J53" s="98">
        <f t="shared" ref="J53" si="6">SUM(J54:J78)</f>
        <v>23979.8</v>
      </c>
      <c r="K53" s="97">
        <f>SUM(K54:K78)</f>
        <v>7557.7660000000005</v>
      </c>
      <c r="L53" s="212">
        <f t="shared" si="0"/>
        <v>31.517218659038026</v>
      </c>
    </row>
    <row r="54" spans="1:41" ht="18.75" customHeight="1" x14ac:dyDescent="0.2">
      <c r="B54" s="202" t="s">
        <v>69</v>
      </c>
      <c r="C54" s="202" t="s">
        <v>361</v>
      </c>
      <c r="D54" s="253" t="s">
        <v>362</v>
      </c>
      <c r="E54" s="218" t="s">
        <v>62</v>
      </c>
      <c r="F54" s="167" t="s">
        <v>363</v>
      </c>
      <c r="G54" s="167" t="s">
        <v>364</v>
      </c>
      <c r="H54" s="164">
        <v>0</v>
      </c>
      <c r="I54" s="168">
        <v>0</v>
      </c>
      <c r="J54" s="169">
        <v>96.8</v>
      </c>
      <c r="K54" s="110">
        <v>97</v>
      </c>
      <c r="L54" s="201">
        <f t="shared" si="0"/>
        <v>100.20661157024793</v>
      </c>
    </row>
    <row r="55" spans="1:41" ht="18.75" customHeight="1" x14ac:dyDescent="0.2">
      <c r="B55" s="202" t="s">
        <v>69</v>
      </c>
      <c r="C55" s="202" t="s">
        <v>365</v>
      </c>
      <c r="D55" s="253" t="s">
        <v>362</v>
      </c>
      <c r="E55" s="218" t="s">
        <v>366</v>
      </c>
      <c r="F55" s="167" t="s">
        <v>363</v>
      </c>
      <c r="G55" s="167" t="s">
        <v>364</v>
      </c>
      <c r="H55" s="164">
        <v>0</v>
      </c>
      <c r="I55" s="168">
        <v>0</v>
      </c>
      <c r="J55" s="169">
        <v>96.8</v>
      </c>
      <c r="K55" s="110">
        <v>97</v>
      </c>
      <c r="L55" s="201">
        <f t="shared" si="0"/>
        <v>100.20661157024793</v>
      </c>
    </row>
    <row r="56" spans="1:41" ht="18.75" customHeight="1" x14ac:dyDescent="0.2">
      <c r="B56" s="202" t="s">
        <v>69</v>
      </c>
      <c r="C56" s="202" t="s">
        <v>367</v>
      </c>
      <c r="D56" s="253" t="s">
        <v>362</v>
      </c>
      <c r="E56" s="218" t="s">
        <v>185</v>
      </c>
      <c r="F56" s="167" t="s">
        <v>363</v>
      </c>
      <c r="G56" s="167" t="s">
        <v>364</v>
      </c>
      <c r="H56" s="164">
        <v>0</v>
      </c>
      <c r="I56" s="168">
        <v>0</v>
      </c>
      <c r="J56" s="169">
        <v>96.8</v>
      </c>
      <c r="K56" s="110">
        <v>97</v>
      </c>
      <c r="L56" s="201">
        <f t="shared" si="0"/>
        <v>100.20661157024793</v>
      </c>
    </row>
    <row r="57" spans="1:41" ht="18.75" customHeight="1" x14ac:dyDescent="0.2">
      <c r="B57" s="202" t="s">
        <v>69</v>
      </c>
      <c r="C57" s="202" t="s">
        <v>368</v>
      </c>
      <c r="D57" s="253" t="s">
        <v>362</v>
      </c>
      <c r="E57" s="218" t="s">
        <v>369</v>
      </c>
      <c r="F57" s="167" t="s">
        <v>363</v>
      </c>
      <c r="G57" s="167" t="s">
        <v>364</v>
      </c>
      <c r="H57" s="164">
        <v>0</v>
      </c>
      <c r="I57" s="168">
        <v>0</v>
      </c>
      <c r="J57" s="169">
        <v>96.8</v>
      </c>
      <c r="K57" s="110">
        <v>97</v>
      </c>
      <c r="L57" s="201">
        <f t="shared" si="0"/>
        <v>100.20661157024793</v>
      </c>
    </row>
    <row r="58" spans="1:41" ht="18.75" customHeight="1" x14ac:dyDescent="0.2">
      <c r="B58" s="202" t="s">
        <v>69</v>
      </c>
      <c r="C58" s="202" t="s">
        <v>290</v>
      </c>
      <c r="D58" s="253" t="s">
        <v>370</v>
      </c>
      <c r="E58" s="218" t="s">
        <v>143</v>
      </c>
      <c r="F58" s="167" t="s">
        <v>227</v>
      </c>
      <c r="G58" s="167" t="s">
        <v>364</v>
      </c>
      <c r="H58" s="164">
        <v>0</v>
      </c>
      <c r="I58" s="168">
        <v>0</v>
      </c>
      <c r="J58" s="169">
        <v>6000</v>
      </c>
      <c r="K58" s="110">
        <v>0</v>
      </c>
      <c r="L58" s="201">
        <f t="shared" si="0"/>
        <v>0</v>
      </c>
    </row>
    <row r="59" spans="1:41" ht="18.75" customHeight="1" x14ac:dyDescent="0.2">
      <c r="B59" s="202" t="s">
        <v>69</v>
      </c>
      <c r="C59" s="202" t="s">
        <v>371</v>
      </c>
      <c r="D59" s="253" t="s">
        <v>372</v>
      </c>
      <c r="E59" s="218" t="s">
        <v>121</v>
      </c>
      <c r="F59" s="167" t="s">
        <v>227</v>
      </c>
      <c r="G59" s="167" t="s">
        <v>266</v>
      </c>
      <c r="H59" s="164">
        <v>0</v>
      </c>
      <c r="I59" s="168">
        <v>3</v>
      </c>
      <c r="J59" s="169">
        <v>3</v>
      </c>
      <c r="K59" s="110">
        <v>0</v>
      </c>
      <c r="L59" s="201">
        <f t="shared" si="0"/>
        <v>0</v>
      </c>
    </row>
    <row r="60" spans="1:41" ht="18.75" customHeight="1" x14ac:dyDescent="0.2">
      <c r="B60" s="202" t="s">
        <v>69</v>
      </c>
      <c r="C60" s="202" t="s">
        <v>373</v>
      </c>
      <c r="D60" s="253" t="s">
        <v>362</v>
      </c>
      <c r="E60" s="218" t="s">
        <v>73</v>
      </c>
      <c r="F60" s="167" t="s">
        <v>363</v>
      </c>
      <c r="G60" s="167" t="s">
        <v>364</v>
      </c>
      <c r="H60" s="164">
        <v>0</v>
      </c>
      <c r="I60" s="168">
        <v>0</v>
      </c>
      <c r="J60" s="169">
        <v>60.5</v>
      </c>
      <c r="K60" s="110">
        <v>60</v>
      </c>
      <c r="L60" s="201">
        <f t="shared" si="0"/>
        <v>99.173553719008268</v>
      </c>
    </row>
    <row r="61" spans="1:41" ht="18.75" customHeight="1" x14ac:dyDescent="0.2">
      <c r="B61" s="202" t="s">
        <v>69</v>
      </c>
      <c r="C61" s="202" t="s">
        <v>374</v>
      </c>
      <c r="D61" s="253" t="s">
        <v>362</v>
      </c>
      <c r="E61" s="218" t="s">
        <v>375</v>
      </c>
      <c r="F61" s="167" t="s">
        <v>363</v>
      </c>
      <c r="G61" s="167" t="s">
        <v>364</v>
      </c>
      <c r="H61" s="164">
        <v>0</v>
      </c>
      <c r="I61" s="168">
        <v>0</v>
      </c>
      <c r="J61" s="169">
        <v>60.5</v>
      </c>
      <c r="K61" s="110">
        <v>60</v>
      </c>
      <c r="L61" s="201">
        <f t="shared" si="0"/>
        <v>99.173553719008268</v>
      </c>
    </row>
    <row r="62" spans="1:41" ht="18.75" customHeight="1" x14ac:dyDescent="0.2">
      <c r="B62" s="202" t="s">
        <v>69</v>
      </c>
      <c r="C62" s="202" t="s">
        <v>376</v>
      </c>
      <c r="D62" s="253" t="s">
        <v>362</v>
      </c>
      <c r="E62" s="218" t="s">
        <v>377</v>
      </c>
      <c r="F62" s="167" t="s">
        <v>363</v>
      </c>
      <c r="G62" s="167" t="s">
        <v>364</v>
      </c>
      <c r="H62" s="164">
        <v>0</v>
      </c>
      <c r="I62" s="168">
        <v>0</v>
      </c>
      <c r="J62" s="169">
        <v>60.5</v>
      </c>
      <c r="K62" s="110">
        <v>60</v>
      </c>
      <c r="L62" s="201">
        <f t="shared" si="0"/>
        <v>99.173553719008268</v>
      </c>
    </row>
    <row r="63" spans="1:41" ht="18.75" customHeight="1" x14ac:dyDescent="0.2">
      <c r="B63" s="202" t="s">
        <v>69</v>
      </c>
      <c r="C63" s="202" t="s">
        <v>378</v>
      </c>
      <c r="D63" s="253" t="s">
        <v>362</v>
      </c>
      <c r="E63" s="218" t="s">
        <v>64</v>
      </c>
      <c r="F63" s="167" t="s">
        <v>363</v>
      </c>
      <c r="G63" s="167" t="s">
        <v>364</v>
      </c>
      <c r="H63" s="164">
        <v>0</v>
      </c>
      <c r="I63" s="168">
        <v>0</v>
      </c>
      <c r="J63" s="169">
        <v>96.8</v>
      </c>
      <c r="K63" s="110">
        <v>97</v>
      </c>
      <c r="L63" s="201">
        <f t="shared" si="0"/>
        <v>100.20661157024793</v>
      </c>
    </row>
    <row r="64" spans="1:41" ht="18.75" customHeight="1" x14ac:dyDescent="0.2">
      <c r="B64" s="202" t="s">
        <v>69</v>
      </c>
      <c r="C64" s="202" t="s">
        <v>379</v>
      </c>
      <c r="D64" s="253" t="s">
        <v>362</v>
      </c>
      <c r="E64" s="218" t="s">
        <v>380</v>
      </c>
      <c r="F64" s="167" t="s">
        <v>363</v>
      </c>
      <c r="G64" s="167" t="s">
        <v>364</v>
      </c>
      <c r="H64" s="164">
        <v>0</v>
      </c>
      <c r="I64" s="168">
        <v>0</v>
      </c>
      <c r="J64" s="169">
        <v>60.5</v>
      </c>
      <c r="K64" s="110">
        <v>60</v>
      </c>
      <c r="L64" s="201">
        <f t="shared" si="0"/>
        <v>99.173553719008268</v>
      </c>
    </row>
    <row r="65" spans="2:12" ht="18.75" customHeight="1" x14ac:dyDescent="0.2">
      <c r="B65" s="202" t="s">
        <v>69</v>
      </c>
      <c r="C65" s="202" t="s">
        <v>381</v>
      </c>
      <c r="D65" s="253" t="s">
        <v>273</v>
      </c>
      <c r="E65" s="218" t="s">
        <v>73</v>
      </c>
      <c r="F65" s="167" t="s">
        <v>363</v>
      </c>
      <c r="G65" s="167" t="s">
        <v>164</v>
      </c>
      <c r="H65" s="164">
        <v>2554</v>
      </c>
      <c r="I65" s="168">
        <v>0</v>
      </c>
      <c r="J65" s="169">
        <v>1687.5</v>
      </c>
      <c r="K65" s="110">
        <v>774</v>
      </c>
      <c r="L65" s="201">
        <f t="shared" si="0"/>
        <v>45.866666666666667</v>
      </c>
    </row>
    <row r="66" spans="2:12" ht="18.75" customHeight="1" x14ac:dyDescent="0.2">
      <c r="B66" s="202" t="s">
        <v>69</v>
      </c>
      <c r="C66" s="202" t="s">
        <v>382</v>
      </c>
      <c r="D66" s="253" t="s">
        <v>273</v>
      </c>
      <c r="E66" s="218" t="s">
        <v>383</v>
      </c>
      <c r="F66" s="167" t="s">
        <v>363</v>
      </c>
      <c r="G66" s="167" t="s">
        <v>164</v>
      </c>
      <c r="H66" s="164">
        <v>1241.2</v>
      </c>
      <c r="I66" s="168">
        <v>0</v>
      </c>
      <c r="J66" s="169">
        <v>1010.9</v>
      </c>
      <c r="K66" s="110">
        <v>257</v>
      </c>
      <c r="L66" s="201">
        <f t="shared" si="0"/>
        <v>25.422890493619548</v>
      </c>
    </row>
    <row r="67" spans="2:12" ht="18.75" customHeight="1" x14ac:dyDescent="0.2">
      <c r="B67" s="202" t="s">
        <v>69</v>
      </c>
      <c r="C67" s="202" t="s">
        <v>384</v>
      </c>
      <c r="D67" s="253" t="s">
        <v>273</v>
      </c>
      <c r="E67" s="218" t="s">
        <v>375</v>
      </c>
      <c r="F67" s="167" t="s">
        <v>363</v>
      </c>
      <c r="G67" s="167" t="s">
        <v>164</v>
      </c>
      <c r="H67" s="164">
        <v>1012.9</v>
      </c>
      <c r="I67" s="168">
        <v>0</v>
      </c>
      <c r="J67" s="169">
        <v>208.2</v>
      </c>
      <c r="K67" s="110">
        <v>208</v>
      </c>
      <c r="L67" s="201">
        <f t="shared" si="0"/>
        <v>99.903938520653227</v>
      </c>
    </row>
    <row r="68" spans="2:12" ht="18.75" customHeight="1" x14ac:dyDescent="0.2">
      <c r="B68" s="202" t="s">
        <v>69</v>
      </c>
      <c r="C68" s="202" t="s">
        <v>385</v>
      </c>
      <c r="D68" s="253" t="s">
        <v>273</v>
      </c>
      <c r="E68" s="218" t="s">
        <v>71</v>
      </c>
      <c r="F68" s="167" t="s">
        <v>363</v>
      </c>
      <c r="G68" s="167" t="s">
        <v>164</v>
      </c>
      <c r="H68" s="164">
        <v>2865.3</v>
      </c>
      <c r="I68" s="168">
        <v>0</v>
      </c>
      <c r="J68" s="169">
        <v>1687.5</v>
      </c>
      <c r="K68" s="110">
        <v>168</v>
      </c>
      <c r="L68" s="201">
        <f t="shared" si="0"/>
        <v>9.9555555555555557</v>
      </c>
    </row>
    <row r="69" spans="2:12" ht="18.75" customHeight="1" x14ac:dyDescent="0.2">
      <c r="B69" s="202" t="s">
        <v>69</v>
      </c>
      <c r="C69" s="202" t="s">
        <v>272</v>
      </c>
      <c r="D69" s="253" t="s">
        <v>273</v>
      </c>
      <c r="E69" s="218" t="s">
        <v>54</v>
      </c>
      <c r="F69" s="167" t="s">
        <v>363</v>
      </c>
      <c r="G69" s="167" t="s">
        <v>163</v>
      </c>
      <c r="H69" s="164">
        <v>1701.2</v>
      </c>
      <c r="I69" s="168">
        <v>0</v>
      </c>
      <c r="J69" s="169">
        <v>622.20000000000005</v>
      </c>
      <c r="K69" s="110">
        <v>622</v>
      </c>
      <c r="L69" s="201">
        <f t="shared" si="0"/>
        <v>99.967855994856947</v>
      </c>
    </row>
    <row r="70" spans="2:12" ht="18.75" customHeight="1" x14ac:dyDescent="0.2">
      <c r="B70" s="202" t="s">
        <v>69</v>
      </c>
      <c r="C70" s="202" t="s">
        <v>386</v>
      </c>
      <c r="D70" s="253" t="s">
        <v>273</v>
      </c>
      <c r="E70" s="218" t="s">
        <v>387</v>
      </c>
      <c r="F70" s="167" t="s">
        <v>363</v>
      </c>
      <c r="G70" s="167" t="s">
        <v>164</v>
      </c>
      <c r="H70" s="164">
        <v>2300.6</v>
      </c>
      <c r="I70" s="168">
        <v>0</v>
      </c>
      <c r="J70" s="169">
        <v>1687.5</v>
      </c>
      <c r="K70" s="110">
        <v>415</v>
      </c>
      <c r="L70" s="201">
        <f t="shared" si="0"/>
        <v>24.592592592592595</v>
      </c>
    </row>
    <row r="71" spans="2:12" ht="18.75" customHeight="1" x14ac:dyDescent="0.2">
      <c r="B71" s="202" t="s">
        <v>69</v>
      </c>
      <c r="C71" s="202" t="s">
        <v>274</v>
      </c>
      <c r="D71" s="253" t="s">
        <v>273</v>
      </c>
      <c r="E71" s="218" t="s">
        <v>70</v>
      </c>
      <c r="F71" s="167" t="s">
        <v>363</v>
      </c>
      <c r="G71" s="167" t="s">
        <v>164</v>
      </c>
      <c r="H71" s="164">
        <v>1818.8</v>
      </c>
      <c r="I71" s="168">
        <v>0</v>
      </c>
      <c r="J71" s="169">
        <v>742</v>
      </c>
      <c r="K71" s="110">
        <v>402</v>
      </c>
      <c r="L71" s="201">
        <f t="shared" si="0"/>
        <v>54.177897574123989</v>
      </c>
    </row>
    <row r="72" spans="2:12" ht="18.75" customHeight="1" x14ac:dyDescent="0.2">
      <c r="B72" s="202" t="s">
        <v>69</v>
      </c>
      <c r="C72" s="202" t="s">
        <v>388</v>
      </c>
      <c r="D72" s="253" t="s">
        <v>273</v>
      </c>
      <c r="E72" s="218" t="s">
        <v>389</v>
      </c>
      <c r="F72" s="167" t="s">
        <v>363</v>
      </c>
      <c r="G72" s="167" t="s">
        <v>164</v>
      </c>
      <c r="H72" s="164">
        <v>2871.8</v>
      </c>
      <c r="I72" s="168">
        <v>0</v>
      </c>
      <c r="J72" s="169">
        <v>1687.5</v>
      </c>
      <c r="K72" s="110">
        <v>444</v>
      </c>
      <c r="L72" s="254">
        <f t="shared" si="0"/>
        <v>26.311111111111114</v>
      </c>
    </row>
    <row r="73" spans="2:12" ht="18.75" customHeight="1" x14ac:dyDescent="0.2">
      <c r="B73" s="202" t="s">
        <v>69</v>
      </c>
      <c r="C73" s="202" t="s">
        <v>390</v>
      </c>
      <c r="D73" s="253" t="s">
        <v>273</v>
      </c>
      <c r="E73" s="218" t="s">
        <v>74</v>
      </c>
      <c r="F73" s="167" t="s">
        <v>363</v>
      </c>
      <c r="G73" s="167" t="s">
        <v>164</v>
      </c>
      <c r="H73" s="164">
        <v>923.6</v>
      </c>
      <c r="I73" s="168">
        <v>0</v>
      </c>
      <c r="J73" s="169">
        <v>728.3</v>
      </c>
      <c r="K73" s="110">
        <v>145</v>
      </c>
      <c r="L73" s="254">
        <f t="shared" si="0"/>
        <v>19.909378003569959</v>
      </c>
    </row>
    <row r="74" spans="2:12" ht="18.75" customHeight="1" x14ac:dyDescent="0.2">
      <c r="B74" s="202" t="s">
        <v>69</v>
      </c>
      <c r="C74" s="202" t="s">
        <v>275</v>
      </c>
      <c r="D74" s="253" t="s">
        <v>273</v>
      </c>
      <c r="E74" s="218" t="s">
        <v>143</v>
      </c>
      <c r="F74" s="167" t="s">
        <v>363</v>
      </c>
      <c r="G74" s="167" t="s">
        <v>164</v>
      </c>
      <c r="H74" s="164">
        <v>850.7</v>
      </c>
      <c r="I74" s="168">
        <v>0</v>
      </c>
      <c r="J74" s="169">
        <v>395.1</v>
      </c>
      <c r="K74" s="110">
        <v>361.96600000000001</v>
      </c>
      <c r="L74" s="201">
        <f t="shared" si="0"/>
        <v>91.613768666160468</v>
      </c>
    </row>
    <row r="75" spans="2:12" ht="18.75" customHeight="1" x14ac:dyDescent="0.2">
      <c r="B75" s="202" t="s">
        <v>69</v>
      </c>
      <c r="C75" s="202" t="s">
        <v>391</v>
      </c>
      <c r="D75" s="253" t="s">
        <v>273</v>
      </c>
      <c r="E75" s="218" t="s">
        <v>392</v>
      </c>
      <c r="F75" s="167" t="s">
        <v>363</v>
      </c>
      <c r="G75" s="167" t="s">
        <v>164</v>
      </c>
      <c r="H75" s="164">
        <v>1375.2</v>
      </c>
      <c r="I75" s="168">
        <v>0</v>
      </c>
      <c r="J75" s="169">
        <v>1194.5</v>
      </c>
      <c r="K75" s="110">
        <v>208</v>
      </c>
      <c r="L75" s="201">
        <f t="shared" si="0"/>
        <v>17.413143574717456</v>
      </c>
    </row>
    <row r="76" spans="2:12" ht="18.75" customHeight="1" x14ac:dyDescent="0.2">
      <c r="B76" s="202" t="s">
        <v>69</v>
      </c>
      <c r="C76" s="202" t="s">
        <v>276</v>
      </c>
      <c r="D76" s="253" t="s">
        <v>273</v>
      </c>
      <c r="E76" s="218" t="s">
        <v>127</v>
      </c>
      <c r="F76" s="167" t="s">
        <v>363</v>
      </c>
      <c r="G76" s="167" t="s">
        <v>164</v>
      </c>
      <c r="H76" s="164">
        <v>2632.6</v>
      </c>
      <c r="I76" s="168">
        <v>0</v>
      </c>
      <c r="J76" s="169">
        <v>926.8</v>
      </c>
      <c r="K76" s="110">
        <v>926.8</v>
      </c>
      <c r="L76" s="201">
        <f t="shared" si="0"/>
        <v>100</v>
      </c>
    </row>
    <row r="77" spans="2:12" ht="18.75" customHeight="1" x14ac:dyDescent="0.2">
      <c r="B77" s="202" t="s">
        <v>69</v>
      </c>
      <c r="C77" s="202" t="s">
        <v>393</v>
      </c>
      <c r="D77" s="253" t="s">
        <v>273</v>
      </c>
      <c r="E77" s="218" t="s">
        <v>64</v>
      </c>
      <c r="F77" s="167" t="s">
        <v>363</v>
      </c>
      <c r="G77" s="167" t="s">
        <v>164</v>
      </c>
      <c r="H77" s="164">
        <v>2292.1</v>
      </c>
      <c r="I77" s="168">
        <v>0</v>
      </c>
      <c r="J77" s="169">
        <v>1687.5</v>
      </c>
      <c r="K77" s="110">
        <v>338</v>
      </c>
      <c r="L77" s="201">
        <f t="shared" si="0"/>
        <v>20.029629629629632</v>
      </c>
    </row>
    <row r="78" spans="2:12" ht="18.75" customHeight="1" thickBot="1" x14ac:dyDescent="0.25">
      <c r="B78" s="202" t="s">
        <v>69</v>
      </c>
      <c r="C78" s="202" t="s">
        <v>394</v>
      </c>
      <c r="D78" s="253" t="s">
        <v>273</v>
      </c>
      <c r="E78" s="218" t="s">
        <v>279</v>
      </c>
      <c r="F78" s="167" t="s">
        <v>363</v>
      </c>
      <c r="G78" s="167" t="s">
        <v>164</v>
      </c>
      <c r="H78" s="164">
        <v>6970.7</v>
      </c>
      <c r="I78" s="168">
        <v>0</v>
      </c>
      <c r="J78" s="169">
        <v>2985.3</v>
      </c>
      <c r="K78" s="110">
        <v>1563</v>
      </c>
      <c r="L78" s="201">
        <f t="shared" si="0"/>
        <v>52.356547080695407</v>
      </c>
    </row>
    <row r="79" spans="2:12" ht="20.100000000000001" customHeight="1" thickBot="1" x14ac:dyDescent="0.25">
      <c r="B79" s="876" t="s">
        <v>277</v>
      </c>
      <c r="C79" s="877"/>
      <c r="D79" s="877"/>
      <c r="E79" s="878"/>
      <c r="F79" s="117"/>
      <c r="G79" s="117"/>
      <c r="H79" s="97"/>
      <c r="I79" s="97">
        <f>SUM(I80:I92)+I96</f>
        <v>72756.2</v>
      </c>
      <c r="J79" s="98">
        <f>SUM(J80:J92)+J96</f>
        <v>92491.7</v>
      </c>
      <c r="K79" s="97">
        <f>SUM(K80:K92)+K96</f>
        <v>92492</v>
      </c>
      <c r="L79" s="212">
        <f t="shared" si="0"/>
        <v>100.00032435342847</v>
      </c>
    </row>
    <row r="80" spans="2:12" ht="18" customHeight="1" x14ac:dyDescent="0.2">
      <c r="B80" s="255" t="s">
        <v>69</v>
      </c>
      <c r="C80" s="256" t="s">
        <v>395</v>
      </c>
      <c r="D80" s="257" t="s">
        <v>396</v>
      </c>
      <c r="E80" s="258" t="s">
        <v>397</v>
      </c>
      <c r="F80" s="101" t="s">
        <v>227</v>
      </c>
      <c r="G80" s="101" t="s">
        <v>335</v>
      </c>
      <c r="H80" s="102">
        <v>0</v>
      </c>
      <c r="I80" s="105">
        <v>14340</v>
      </c>
      <c r="J80" s="259">
        <v>0</v>
      </c>
      <c r="K80" s="105">
        <v>0</v>
      </c>
      <c r="L80" s="198" t="s">
        <v>192</v>
      </c>
    </row>
    <row r="81" spans="1:12" ht="18" customHeight="1" x14ac:dyDescent="0.2">
      <c r="B81" s="202" t="s">
        <v>69</v>
      </c>
      <c r="C81" s="260" t="s">
        <v>398</v>
      </c>
      <c r="D81" s="261" t="s">
        <v>399</v>
      </c>
      <c r="E81" s="262" t="s">
        <v>127</v>
      </c>
      <c r="F81" s="128" t="s">
        <v>227</v>
      </c>
      <c r="G81" s="128" t="s">
        <v>335</v>
      </c>
      <c r="H81" s="129">
        <v>0</v>
      </c>
      <c r="I81" s="103">
        <v>4956</v>
      </c>
      <c r="J81" s="104">
        <f>4956+545.2+1000</f>
        <v>6501.2</v>
      </c>
      <c r="K81" s="103">
        <v>6501</v>
      </c>
      <c r="L81" s="220">
        <f>K81/J81*100</f>
        <v>99.996923644865561</v>
      </c>
    </row>
    <row r="82" spans="1:12" ht="18" customHeight="1" x14ac:dyDescent="0.2">
      <c r="B82" s="260" t="s">
        <v>69</v>
      </c>
      <c r="C82" s="260" t="s">
        <v>400</v>
      </c>
      <c r="D82" s="261" t="s">
        <v>401</v>
      </c>
      <c r="E82" s="261" t="s">
        <v>366</v>
      </c>
      <c r="F82" s="108" t="s">
        <v>227</v>
      </c>
      <c r="G82" s="128" t="s">
        <v>335</v>
      </c>
      <c r="H82" s="109">
        <v>0</v>
      </c>
      <c r="I82" s="110">
        <v>3330</v>
      </c>
      <c r="J82" s="111">
        <v>2305.6999999999998</v>
      </c>
      <c r="K82" s="103">
        <v>2306</v>
      </c>
      <c r="L82" s="201">
        <f>K82/J82*100</f>
        <v>100.01301123303119</v>
      </c>
    </row>
    <row r="83" spans="1:12" ht="18" customHeight="1" x14ac:dyDescent="0.2">
      <c r="B83" s="260" t="s">
        <v>69</v>
      </c>
      <c r="C83" s="260" t="s">
        <v>402</v>
      </c>
      <c r="D83" s="263" t="s">
        <v>403</v>
      </c>
      <c r="E83" s="264" t="s">
        <v>404</v>
      </c>
      <c r="F83" s="128" t="s">
        <v>227</v>
      </c>
      <c r="G83" s="128" t="s">
        <v>335</v>
      </c>
      <c r="H83" s="109">
        <v>3</v>
      </c>
      <c r="I83" s="110">
        <v>7500</v>
      </c>
      <c r="J83" s="111">
        <v>7500</v>
      </c>
      <c r="K83" s="103">
        <v>7500</v>
      </c>
      <c r="L83" s="201">
        <f>K83/J83*100</f>
        <v>100</v>
      </c>
    </row>
    <row r="84" spans="1:12" s="150" customFormat="1" ht="18" customHeight="1" x14ac:dyDescent="0.2">
      <c r="A84" s="184"/>
      <c r="B84" s="260" t="s">
        <v>69</v>
      </c>
      <c r="C84" s="260" t="s">
        <v>405</v>
      </c>
      <c r="D84" s="263" t="s">
        <v>406</v>
      </c>
      <c r="E84" s="264" t="s">
        <v>72</v>
      </c>
      <c r="F84" s="108" t="s">
        <v>227</v>
      </c>
      <c r="G84" s="128" t="s">
        <v>335</v>
      </c>
      <c r="H84" s="109">
        <v>0</v>
      </c>
      <c r="I84" s="110">
        <v>1500</v>
      </c>
      <c r="J84" s="111">
        <v>1236.9000000000001</v>
      </c>
      <c r="K84" s="103">
        <v>1237</v>
      </c>
      <c r="L84" s="201">
        <f>K84/J84*100</f>
        <v>100.00808472794888</v>
      </c>
    </row>
    <row r="85" spans="1:12" s="150" customFormat="1" ht="18" customHeight="1" x14ac:dyDescent="0.2">
      <c r="A85" s="184"/>
      <c r="B85" s="260" t="s">
        <v>69</v>
      </c>
      <c r="C85" s="260" t="s">
        <v>407</v>
      </c>
      <c r="D85" s="263" t="s">
        <v>408</v>
      </c>
      <c r="E85" s="264" t="s">
        <v>409</v>
      </c>
      <c r="F85" s="128" t="s">
        <v>227</v>
      </c>
      <c r="G85" s="108" t="s">
        <v>335</v>
      </c>
      <c r="H85" s="109">
        <v>0</v>
      </c>
      <c r="I85" s="110">
        <v>1500</v>
      </c>
      <c r="J85" s="111">
        <v>1231.2</v>
      </c>
      <c r="K85" s="103">
        <v>1231</v>
      </c>
      <c r="L85" s="201">
        <f>K85/J85*100</f>
        <v>99.983755685510062</v>
      </c>
    </row>
    <row r="86" spans="1:12" s="150" customFormat="1" ht="18" customHeight="1" x14ac:dyDescent="0.2">
      <c r="A86" s="184"/>
      <c r="B86" s="260" t="s">
        <v>69</v>
      </c>
      <c r="C86" s="260" t="s">
        <v>410</v>
      </c>
      <c r="D86" s="263" t="s">
        <v>411</v>
      </c>
      <c r="E86" s="264" t="s">
        <v>412</v>
      </c>
      <c r="F86" s="108" t="s">
        <v>227</v>
      </c>
      <c r="G86" s="108" t="s">
        <v>335</v>
      </c>
      <c r="H86" s="129">
        <v>0</v>
      </c>
      <c r="I86" s="103">
        <v>300</v>
      </c>
      <c r="J86" s="104">
        <v>0</v>
      </c>
      <c r="K86" s="103">
        <v>0</v>
      </c>
      <c r="L86" s="220" t="s">
        <v>192</v>
      </c>
    </row>
    <row r="87" spans="1:12" s="150" customFormat="1" ht="18" customHeight="1" x14ac:dyDescent="0.2">
      <c r="A87" s="184"/>
      <c r="B87" s="260" t="s">
        <v>69</v>
      </c>
      <c r="C87" s="260" t="s">
        <v>413</v>
      </c>
      <c r="D87" s="263" t="s">
        <v>414</v>
      </c>
      <c r="E87" s="264" t="s">
        <v>70</v>
      </c>
      <c r="F87" s="128" t="s">
        <v>227</v>
      </c>
      <c r="G87" s="108" t="s">
        <v>335</v>
      </c>
      <c r="H87" s="129">
        <v>10</v>
      </c>
      <c r="I87" s="103">
        <v>3500</v>
      </c>
      <c r="J87" s="104">
        <v>3448.3</v>
      </c>
      <c r="K87" s="103">
        <v>3448</v>
      </c>
      <c r="L87" s="220">
        <f t="shared" ref="L87:L92" si="7">K87/J87*100</f>
        <v>99.991300060899562</v>
      </c>
    </row>
    <row r="88" spans="1:12" s="150" customFormat="1" ht="18" customHeight="1" x14ac:dyDescent="0.2">
      <c r="A88" s="184"/>
      <c r="B88" s="260" t="s">
        <v>69</v>
      </c>
      <c r="C88" s="260" t="s">
        <v>415</v>
      </c>
      <c r="D88" s="263" t="s">
        <v>416</v>
      </c>
      <c r="E88" s="264" t="s">
        <v>184</v>
      </c>
      <c r="F88" s="108" t="s">
        <v>227</v>
      </c>
      <c r="G88" s="108" t="s">
        <v>335</v>
      </c>
      <c r="H88" s="109">
        <v>0</v>
      </c>
      <c r="I88" s="110">
        <v>150</v>
      </c>
      <c r="J88" s="111">
        <v>150</v>
      </c>
      <c r="K88" s="103">
        <v>150</v>
      </c>
      <c r="L88" s="201">
        <f t="shared" si="7"/>
        <v>100</v>
      </c>
    </row>
    <row r="89" spans="1:12" s="150" customFormat="1" ht="18" customHeight="1" x14ac:dyDescent="0.2">
      <c r="A89" s="184"/>
      <c r="B89" s="260" t="s">
        <v>69</v>
      </c>
      <c r="C89" s="265" t="s">
        <v>283</v>
      </c>
      <c r="D89" s="263" t="s">
        <v>417</v>
      </c>
      <c r="E89" s="263" t="s">
        <v>282</v>
      </c>
      <c r="F89" s="108" t="s">
        <v>227</v>
      </c>
      <c r="G89" s="108" t="s">
        <v>335</v>
      </c>
      <c r="H89" s="109">
        <v>0</v>
      </c>
      <c r="I89" s="110">
        <v>360</v>
      </c>
      <c r="J89" s="111">
        <v>0</v>
      </c>
      <c r="K89" s="103">
        <v>0</v>
      </c>
      <c r="L89" s="201" t="s">
        <v>192</v>
      </c>
    </row>
    <row r="90" spans="1:12" s="150" customFormat="1" ht="18" customHeight="1" x14ac:dyDescent="0.2">
      <c r="A90" s="184"/>
      <c r="B90" s="260" t="s">
        <v>69</v>
      </c>
      <c r="C90" s="260" t="s">
        <v>418</v>
      </c>
      <c r="D90" s="263" t="s">
        <v>419</v>
      </c>
      <c r="E90" s="264" t="s">
        <v>281</v>
      </c>
      <c r="F90" s="128" t="s">
        <v>227</v>
      </c>
      <c r="G90" s="108" t="s">
        <v>335</v>
      </c>
      <c r="H90" s="129">
        <v>0</v>
      </c>
      <c r="I90" s="103">
        <v>150</v>
      </c>
      <c r="J90" s="104">
        <v>150</v>
      </c>
      <c r="K90" s="103">
        <v>150</v>
      </c>
      <c r="L90" s="220">
        <f t="shared" si="7"/>
        <v>100</v>
      </c>
    </row>
    <row r="91" spans="1:12" s="150" customFormat="1" ht="18" customHeight="1" x14ac:dyDescent="0.2">
      <c r="A91" s="184"/>
      <c r="B91" s="260" t="s">
        <v>69</v>
      </c>
      <c r="C91" s="266" t="s">
        <v>284</v>
      </c>
      <c r="D91" s="267" t="s">
        <v>420</v>
      </c>
      <c r="E91" s="268" t="s">
        <v>282</v>
      </c>
      <c r="F91" s="108" t="s">
        <v>227</v>
      </c>
      <c r="G91" s="108" t="s">
        <v>335</v>
      </c>
      <c r="H91" s="109">
        <v>0</v>
      </c>
      <c r="I91" s="110">
        <v>393</v>
      </c>
      <c r="J91" s="111">
        <v>0</v>
      </c>
      <c r="K91" s="103">
        <v>0</v>
      </c>
      <c r="L91" s="201" t="s">
        <v>192</v>
      </c>
    </row>
    <row r="92" spans="1:12" s="150" customFormat="1" ht="18" customHeight="1" thickBot="1" x14ac:dyDescent="0.25">
      <c r="A92" s="184"/>
      <c r="B92" s="269" t="s">
        <v>69</v>
      </c>
      <c r="C92" s="269" t="s">
        <v>421</v>
      </c>
      <c r="D92" s="270" t="s">
        <v>422</v>
      </c>
      <c r="E92" s="271" t="s">
        <v>380</v>
      </c>
      <c r="F92" s="160" t="s">
        <v>227</v>
      </c>
      <c r="G92" s="160" t="s">
        <v>335</v>
      </c>
      <c r="H92" s="272">
        <v>0</v>
      </c>
      <c r="I92" s="147">
        <v>300</v>
      </c>
      <c r="J92" s="146">
        <v>300</v>
      </c>
      <c r="K92" s="273">
        <v>300</v>
      </c>
      <c r="L92" s="240">
        <f t="shared" si="7"/>
        <v>100</v>
      </c>
    </row>
    <row r="93" spans="1:12" s="150" customFormat="1" ht="17.25" customHeight="1" x14ac:dyDescent="0.2">
      <c r="A93" s="184"/>
      <c r="B93" s="274"/>
      <c r="C93" s="274"/>
      <c r="D93" s="275"/>
      <c r="E93" s="276"/>
      <c r="F93" s="277"/>
      <c r="G93" s="277"/>
      <c r="H93" s="278"/>
      <c r="I93" s="279"/>
      <c r="J93" s="280"/>
      <c r="K93" s="279"/>
      <c r="L93" s="244"/>
    </row>
    <row r="94" spans="1:12" ht="20.100000000000001" customHeight="1" thickBot="1" x14ac:dyDescent="0.25">
      <c r="B94" s="136"/>
      <c r="C94" s="136"/>
      <c r="D94" s="148"/>
      <c r="E94" s="148"/>
      <c r="F94" s="137"/>
      <c r="G94" s="137"/>
      <c r="H94" s="138"/>
      <c r="I94" s="139"/>
      <c r="J94" s="140"/>
      <c r="K94" s="139"/>
      <c r="L94" s="245" t="s">
        <v>311</v>
      </c>
    </row>
    <row r="95" spans="1:12" ht="80.099999999999994" customHeight="1" thickBot="1" x14ac:dyDescent="0.25">
      <c r="B95" s="281" t="s">
        <v>216</v>
      </c>
      <c r="C95" s="282" t="s">
        <v>217</v>
      </c>
      <c r="D95" s="177" t="s">
        <v>218</v>
      </c>
      <c r="E95" s="178" t="s">
        <v>219</v>
      </c>
      <c r="F95" s="88" t="s">
        <v>220</v>
      </c>
      <c r="G95" s="88" t="s">
        <v>120</v>
      </c>
      <c r="H95" s="90" t="str">
        <f>H45</f>
        <v>Profinanco- váno od počátku akce k 31.12.2020</v>
      </c>
      <c r="I95" s="90" t="s">
        <v>138</v>
      </c>
      <c r="J95" s="91" t="s">
        <v>139</v>
      </c>
      <c r="K95" s="89" t="str">
        <f>K45</f>
        <v>Skutečnost čerpání/      odeslaný příspěvek k 31.12.2020</v>
      </c>
      <c r="L95" s="189" t="s">
        <v>221</v>
      </c>
    </row>
    <row r="96" spans="1:12" ht="19.5" customHeight="1" thickBot="1" x14ac:dyDescent="0.25">
      <c r="B96" s="876" t="s">
        <v>277</v>
      </c>
      <c r="C96" s="877"/>
      <c r="D96" s="877"/>
      <c r="E96" s="878"/>
      <c r="F96" s="117"/>
      <c r="G96" s="117"/>
      <c r="H96" s="97"/>
      <c r="I96" s="283">
        <f>SUM(I97:I121)</f>
        <v>34477.199999999997</v>
      </c>
      <c r="J96" s="284">
        <f t="shared" ref="J96:K96" si="8">SUM(J97:J121)</f>
        <v>69668.399999999994</v>
      </c>
      <c r="K96" s="283">
        <f t="shared" si="8"/>
        <v>69669</v>
      </c>
      <c r="L96" s="285">
        <f t="shared" si="0"/>
        <v>100.0008612225916</v>
      </c>
    </row>
    <row r="97" spans="1:12" s="150" customFormat="1" ht="18" customHeight="1" x14ac:dyDescent="0.2">
      <c r="A97" s="184"/>
      <c r="B97" s="260" t="s">
        <v>69</v>
      </c>
      <c r="C97" s="260" t="s">
        <v>423</v>
      </c>
      <c r="D97" s="263" t="s">
        <v>424</v>
      </c>
      <c r="E97" s="264" t="s">
        <v>185</v>
      </c>
      <c r="F97" s="128" t="s">
        <v>227</v>
      </c>
      <c r="G97" s="108" t="s">
        <v>335</v>
      </c>
      <c r="H97" s="129">
        <v>0</v>
      </c>
      <c r="I97" s="103">
        <v>1800</v>
      </c>
      <c r="J97" s="104">
        <v>1412.8</v>
      </c>
      <c r="K97" s="103">
        <v>1413</v>
      </c>
      <c r="L97" s="220">
        <f t="shared" ref="L97:L176" si="9">K97/J97*100</f>
        <v>100.01415628539073</v>
      </c>
    </row>
    <row r="98" spans="1:12" s="150" customFormat="1" ht="18" customHeight="1" x14ac:dyDescent="0.2">
      <c r="A98" s="184"/>
      <c r="B98" s="260" t="s">
        <v>69</v>
      </c>
      <c r="C98" s="260" t="s">
        <v>425</v>
      </c>
      <c r="D98" s="263" t="s">
        <v>129</v>
      </c>
      <c r="E98" s="264" t="s">
        <v>426</v>
      </c>
      <c r="F98" s="108" t="s">
        <v>227</v>
      </c>
      <c r="G98" s="108" t="s">
        <v>335</v>
      </c>
      <c r="H98" s="109">
        <v>0</v>
      </c>
      <c r="I98" s="110">
        <v>3000</v>
      </c>
      <c r="J98" s="111">
        <v>390.5</v>
      </c>
      <c r="K98" s="103">
        <v>390</v>
      </c>
      <c r="L98" s="201">
        <f t="shared" si="9"/>
        <v>99.871959026888604</v>
      </c>
    </row>
    <row r="99" spans="1:12" s="150" customFormat="1" ht="18" customHeight="1" x14ac:dyDescent="0.2">
      <c r="A99" s="184"/>
      <c r="B99" s="260" t="s">
        <v>69</v>
      </c>
      <c r="C99" s="260" t="s">
        <v>427</v>
      </c>
      <c r="D99" s="263" t="s">
        <v>428</v>
      </c>
      <c r="E99" s="264" t="s">
        <v>426</v>
      </c>
      <c r="F99" s="128" t="s">
        <v>227</v>
      </c>
      <c r="G99" s="108" t="s">
        <v>335</v>
      </c>
      <c r="H99" s="109">
        <v>0</v>
      </c>
      <c r="I99" s="110">
        <v>3000</v>
      </c>
      <c r="J99" s="111">
        <v>437.6</v>
      </c>
      <c r="K99" s="103">
        <v>438</v>
      </c>
      <c r="L99" s="201">
        <f t="shared" si="9"/>
        <v>100.09140767824496</v>
      </c>
    </row>
    <row r="100" spans="1:12" s="150" customFormat="1" ht="18" customHeight="1" x14ac:dyDescent="0.2">
      <c r="A100" s="184"/>
      <c r="B100" s="260" t="s">
        <v>69</v>
      </c>
      <c r="C100" s="260" t="s">
        <v>429</v>
      </c>
      <c r="D100" s="261" t="s">
        <v>430</v>
      </c>
      <c r="E100" s="286" t="s">
        <v>366</v>
      </c>
      <c r="F100" s="128" t="s">
        <v>227</v>
      </c>
      <c r="G100" s="108" t="s">
        <v>335</v>
      </c>
      <c r="H100" s="109">
        <v>0</v>
      </c>
      <c r="I100" s="110">
        <v>29.1</v>
      </c>
      <c r="J100" s="111">
        <v>0</v>
      </c>
      <c r="K100" s="103">
        <v>0</v>
      </c>
      <c r="L100" s="201" t="s">
        <v>192</v>
      </c>
    </row>
    <row r="101" spans="1:12" s="150" customFormat="1" ht="18" customHeight="1" x14ac:dyDescent="0.2">
      <c r="A101" s="184"/>
      <c r="B101" s="260" t="s">
        <v>69</v>
      </c>
      <c r="C101" s="260" t="s">
        <v>431</v>
      </c>
      <c r="D101" s="263" t="s">
        <v>432</v>
      </c>
      <c r="E101" s="264" t="s">
        <v>426</v>
      </c>
      <c r="F101" s="108" t="s">
        <v>227</v>
      </c>
      <c r="G101" s="108" t="s">
        <v>335</v>
      </c>
      <c r="H101" s="109">
        <v>0</v>
      </c>
      <c r="I101" s="110">
        <v>3000</v>
      </c>
      <c r="J101" s="111">
        <v>1445.5</v>
      </c>
      <c r="K101" s="103">
        <v>1445</v>
      </c>
      <c r="L101" s="201">
        <f t="shared" si="9"/>
        <v>99.965409892770666</v>
      </c>
    </row>
    <row r="102" spans="1:12" s="150" customFormat="1" ht="18" customHeight="1" x14ac:dyDescent="0.2">
      <c r="A102" s="184"/>
      <c r="B102" s="260" t="s">
        <v>69</v>
      </c>
      <c r="C102" s="260" t="s">
        <v>433</v>
      </c>
      <c r="D102" s="263" t="s">
        <v>434</v>
      </c>
      <c r="E102" s="264" t="s">
        <v>128</v>
      </c>
      <c r="F102" s="128" t="s">
        <v>227</v>
      </c>
      <c r="G102" s="108" t="s">
        <v>335</v>
      </c>
      <c r="H102" s="109">
        <v>59</v>
      </c>
      <c r="I102" s="110">
        <v>3500</v>
      </c>
      <c r="J102" s="111">
        <v>3490</v>
      </c>
      <c r="K102" s="103">
        <v>3490</v>
      </c>
      <c r="L102" s="201">
        <f t="shared" si="9"/>
        <v>100</v>
      </c>
    </row>
    <row r="103" spans="1:12" s="150" customFormat="1" ht="28.5" customHeight="1" x14ac:dyDescent="0.2">
      <c r="A103" s="184"/>
      <c r="B103" s="260" t="s">
        <v>69</v>
      </c>
      <c r="C103" s="287" t="s">
        <v>435</v>
      </c>
      <c r="D103" s="261" t="s">
        <v>436</v>
      </c>
      <c r="E103" s="286" t="s">
        <v>437</v>
      </c>
      <c r="F103" s="128" t="s">
        <v>227</v>
      </c>
      <c r="G103" s="108" t="s">
        <v>335</v>
      </c>
      <c r="H103" s="109">
        <v>0</v>
      </c>
      <c r="I103" s="110">
        <v>0</v>
      </c>
      <c r="J103" s="111">
        <f>238.9+1710.8</f>
        <v>1949.7</v>
      </c>
      <c r="K103" s="103">
        <f>239+1711</f>
        <v>1950</v>
      </c>
      <c r="L103" s="201">
        <f t="shared" si="9"/>
        <v>100.0153869826127</v>
      </c>
    </row>
    <row r="104" spans="1:12" s="150" customFormat="1" ht="18" customHeight="1" x14ac:dyDescent="0.2">
      <c r="A104" s="184"/>
      <c r="B104" s="260" t="s">
        <v>69</v>
      </c>
      <c r="C104" s="260" t="s">
        <v>438</v>
      </c>
      <c r="D104" s="261" t="s">
        <v>439</v>
      </c>
      <c r="E104" s="286" t="s">
        <v>366</v>
      </c>
      <c r="F104" s="128" t="s">
        <v>227</v>
      </c>
      <c r="G104" s="108" t="s">
        <v>335</v>
      </c>
      <c r="H104" s="109">
        <v>0</v>
      </c>
      <c r="I104" s="110">
        <v>0</v>
      </c>
      <c r="J104" s="111">
        <v>1450</v>
      </c>
      <c r="K104" s="103">
        <v>1450</v>
      </c>
      <c r="L104" s="201">
        <f t="shared" si="9"/>
        <v>100</v>
      </c>
    </row>
    <row r="105" spans="1:12" s="150" customFormat="1" ht="18" customHeight="1" x14ac:dyDescent="0.2">
      <c r="A105" s="184"/>
      <c r="B105" s="260" t="s">
        <v>69</v>
      </c>
      <c r="C105" s="260" t="s">
        <v>440</v>
      </c>
      <c r="D105" s="261" t="s">
        <v>441</v>
      </c>
      <c r="E105" s="286" t="s">
        <v>397</v>
      </c>
      <c r="F105" s="128" t="s">
        <v>227</v>
      </c>
      <c r="G105" s="108" t="s">
        <v>335</v>
      </c>
      <c r="H105" s="109">
        <v>0</v>
      </c>
      <c r="I105" s="110">
        <v>0</v>
      </c>
      <c r="J105" s="111">
        <v>8000</v>
      </c>
      <c r="K105" s="110">
        <v>8000</v>
      </c>
      <c r="L105" s="201">
        <f t="shared" si="9"/>
        <v>100</v>
      </c>
    </row>
    <row r="106" spans="1:12" s="150" customFormat="1" ht="18" customHeight="1" x14ac:dyDescent="0.2">
      <c r="A106" s="184"/>
      <c r="B106" s="260" t="s">
        <v>69</v>
      </c>
      <c r="C106" s="260" t="s">
        <v>442</v>
      </c>
      <c r="D106" s="261" t="s">
        <v>443</v>
      </c>
      <c r="E106" s="286" t="s">
        <v>128</v>
      </c>
      <c r="F106" s="128" t="s">
        <v>227</v>
      </c>
      <c r="G106" s="108" t="s">
        <v>335</v>
      </c>
      <c r="H106" s="109">
        <v>0</v>
      </c>
      <c r="I106" s="110">
        <v>0</v>
      </c>
      <c r="J106" s="111">
        <v>3050</v>
      </c>
      <c r="K106" s="110">
        <v>3050</v>
      </c>
      <c r="L106" s="201">
        <f t="shared" si="9"/>
        <v>100</v>
      </c>
    </row>
    <row r="107" spans="1:12" s="150" customFormat="1" ht="18" customHeight="1" x14ac:dyDescent="0.2">
      <c r="A107" s="184"/>
      <c r="B107" s="260" t="s">
        <v>69</v>
      </c>
      <c r="C107" s="260" t="s">
        <v>444</v>
      </c>
      <c r="D107" s="261" t="s">
        <v>445</v>
      </c>
      <c r="E107" s="286" t="s">
        <v>185</v>
      </c>
      <c r="F107" s="128" t="s">
        <v>227</v>
      </c>
      <c r="G107" s="108" t="s">
        <v>335</v>
      </c>
      <c r="H107" s="109"/>
      <c r="I107" s="110">
        <v>0</v>
      </c>
      <c r="J107" s="111">
        <v>3276</v>
      </c>
      <c r="K107" s="110">
        <v>3276</v>
      </c>
      <c r="L107" s="201">
        <f t="shared" si="9"/>
        <v>100</v>
      </c>
    </row>
    <row r="108" spans="1:12" s="150" customFormat="1" ht="18" customHeight="1" x14ac:dyDescent="0.2">
      <c r="A108" s="184"/>
      <c r="B108" s="260" t="s">
        <v>69</v>
      </c>
      <c r="C108" s="260" t="s">
        <v>286</v>
      </c>
      <c r="D108" s="261" t="s">
        <v>287</v>
      </c>
      <c r="E108" s="286" t="s">
        <v>64</v>
      </c>
      <c r="F108" s="128" t="s">
        <v>227</v>
      </c>
      <c r="G108" s="108" t="s">
        <v>335</v>
      </c>
      <c r="H108" s="109">
        <v>0</v>
      </c>
      <c r="I108" s="110">
        <v>628</v>
      </c>
      <c r="J108" s="111">
        <v>0</v>
      </c>
      <c r="K108" s="110">
        <v>0</v>
      </c>
      <c r="L108" s="201" t="s">
        <v>192</v>
      </c>
    </row>
    <row r="109" spans="1:12" s="150" customFormat="1" ht="18" customHeight="1" x14ac:dyDescent="0.2">
      <c r="A109" s="184"/>
      <c r="B109" s="260" t="s">
        <v>69</v>
      </c>
      <c r="C109" s="260" t="s">
        <v>290</v>
      </c>
      <c r="D109" s="261" t="s">
        <v>446</v>
      </c>
      <c r="E109" s="286" t="s">
        <v>447</v>
      </c>
      <c r="F109" s="128" t="s">
        <v>227</v>
      </c>
      <c r="G109" s="108" t="s">
        <v>335</v>
      </c>
      <c r="H109" s="109">
        <v>0</v>
      </c>
      <c r="I109" s="110">
        <v>6000</v>
      </c>
      <c r="J109" s="111">
        <v>0</v>
      </c>
      <c r="K109" s="110">
        <v>0</v>
      </c>
      <c r="L109" s="201" t="s">
        <v>192</v>
      </c>
    </row>
    <row r="110" spans="1:12" s="150" customFormat="1" ht="18" customHeight="1" x14ac:dyDescent="0.2">
      <c r="A110" s="184"/>
      <c r="B110" s="260" t="s">
        <v>69</v>
      </c>
      <c r="C110" s="260" t="s">
        <v>448</v>
      </c>
      <c r="D110" s="261" t="s">
        <v>449</v>
      </c>
      <c r="E110" s="286" t="s">
        <v>72</v>
      </c>
      <c r="F110" s="128" t="s">
        <v>227</v>
      </c>
      <c r="G110" s="108" t="s">
        <v>335</v>
      </c>
      <c r="H110" s="109">
        <v>0</v>
      </c>
      <c r="I110" s="110">
        <v>0</v>
      </c>
      <c r="J110" s="111">
        <v>3529.7</v>
      </c>
      <c r="K110" s="110">
        <v>3530</v>
      </c>
      <c r="L110" s="201">
        <f t="shared" ref="L110:L111" si="10">K110/J110*100</f>
        <v>100.00849930589001</v>
      </c>
    </row>
    <row r="111" spans="1:12" s="150" customFormat="1" ht="18" customHeight="1" x14ac:dyDescent="0.2">
      <c r="A111" s="184"/>
      <c r="B111" s="260" t="s">
        <v>69</v>
      </c>
      <c r="C111" s="265" t="s">
        <v>450</v>
      </c>
      <c r="D111" s="263" t="s">
        <v>451</v>
      </c>
      <c r="E111" s="263" t="s">
        <v>128</v>
      </c>
      <c r="F111" s="128" t="s">
        <v>227</v>
      </c>
      <c r="G111" s="108" t="s">
        <v>335</v>
      </c>
      <c r="H111" s="109">
        <v>59</v>
      </c>
      <c r="I111" s="110">
        <v>0</v>
      </c>
      <c r="J111" s="111">
        <v>1453</v>
      </c>
      <c r="K111" s="103">
        <v>1453</v>
      </c>
      <c r="L111" s="201">
        <f t="shared" si="10"/>
        <v>100</v>
      </c>
    </row>
    <row r="112" spans="1:12" s="150" customFormat="1" ht="18" customHeight="1" x14ac:dyDescent="0.2">
      <c r="A112" s="184"/>
      <c r="B112" s="260" t="s">
        <v>69</v>
      </c>
      <c r="C112" s="265" t="s">
        <v>452</v>
      </c>
      <c r="D112" s="263" t="s">
        <v>453</v>
      </c>
      <c r="E112" s="263" t="s">
        <v>454</v>
      </c>
      <c r="F112" s="128" t="s">
        <v>227</v>
      </c>
      <c r="G112" s="108" t="s">
        <v>335</v>
      </c>
      <c r="H112" s="109">
        <v>0</v>
      </c>
      <c r="I112" s="110">
        <v>710.8</v>
      </c>
      <c r="J112" s="111">
        <v>0</v>
      </c>
      <c r="K112" s="110">
        <v>0</v>
      </c>
      <c r="L112" s="201" t="s">
        <v>192</v>
      </c>
    </row>
    <row r="113" spans="1:13" s="150" customFormat="1" ht="18" customHeight="1" x14ac:dyDescent="0.2">
      <c r="A113" s="184"/>
      <c r="B113" s="265" t="s">
        <v>69</v>
      </c>
      <c r="C113" s="265" t="s">
        <v>455</v>
      </c>
      <c r="D113" s="263" t="s">
        <v>456</v>
      </c>
      <c r="E113" s="263" t="s">
        <v>143</v>
      </c>
      <c r="F113" s="108" t="s">
        <v>227</v>
      </c>
      <c r="G113" s="108" t="s">
        <v>335</v>
      </c>
      <c r="H113" s="109">
        <v>0</v>
      </c>
      <c r="I113" s="110">
        <v>347.3</v>
      </c>
      <c r="J113" s="111">
        <v>0</v>
      </c>
      <c r="K113" s="110">
        <v>0</v>
      </c>
      <c r="L113" s="201" t="s">
        <v>192</v>
      </c>
    </row>
    <row r="114" spans="1:13" s="150" customFormat="1" ht="18" customHeight="1" x14ac:dyDescent="0.2">
      <c r="A114" s="184"/>
      <c r="B114" s="265" t="s">
        <v>69</v>
      </c>
      <c r="C114" s="266" t="s">
        <v>285</v>
      </c>
      <c r="D114" s="267" t="s">
        <v>457</v>
      </c>
      <c r="E114" s="268" t="s">
        <v>375</v>
      </c>
      <c r="F114" s="108" t="s">
        <v>227</v>
      </c>
      <c r="G114" s="108" t="s">
        <v>335</v>
      </c>
      <c r="H114" s="109">
        <v>0</v>
      </c>
      <c r="I114" s="110">
        <v>66</v>
      </c>
      <c r="J114" s="111">
        <v>66</v>
      </c>
      <c r="K114" s="110">
        <v>66</v>
      </c>
      <c r="L114" s="201">
        <f t="shared" si="9"/>
        <v>100</v>
      </c>
    </row>
    <row r="115" spans="1:13" s="150" customFormat="1" ht="18" customHeight="1" x14ac:dyDescent="0.2">
      <c r="A115" s="184"/>
      <c r="B115" s="265" t="s">
        <v>69</v>
      </c>
      <c r="C115" s="266" t="s">
        <v>278</v>
      </c>
      <c r="D115" s="267" t="s">
        <v>458</v>
      </c>
      <c r="E115" s="268" t="s">
        <v>279</v>
      </c>
      <c r="F115" s="113" t="s">
        <v>183</v>
      </c>
      <c r="G115" s="108" t="s">
        <v>335</v>
      </c>
      <c r="H115" s="109">
        <v>131</v>
      </c>
      <c r="I115" s="115">
        <v>3276</v>
      </c>
      <c r="J115" s="116">
        <f>0+2999.9</f>
        <v>2999.9</v>
      </c>
      <c r="K115" s="115">
        <f>0+3000</f>
        <v>3000</v>
      </c>
      <c r="L115" s="208">
        <f t="shared" si="9"/>
        <v>100.00333344444815</v>
      </c>
    </row>
    <row r="116" spans="1:13" s="150" customFormat="1" ht="18" customHeight="1" x14ac:dyDescent="0.2">
      <c r="A116" s="184"/>
      <c r="B116" s="260" t="s">
        <v>69</v>
      </c>
      <c r="C116" s="288" t="s">
        <v>288</v>
      </c>
      <c r="D116" s="289" t="s">
        <v>459</v>
      </c>
      <c r="E116" s="268" t="s">
        <v>144</v>
      </c>
      <c r="F116" s="113" t="s">
        <v>183</v>
      </c>
      <c r="G116" s="108" t="s">
        <v>306</v>
      </c>
      <c r="H116" s="109">
        <v>0</v>
      </c>
      <c r="I116" s="115">
        <v>8120</v>
      </c>
      <c r="J116" s="116">
        <f>2376+11000</f>
        <v>13376</v>
      </c>
      <c r="K116" s="115">
        <f>2376+11000</f>
        <v>13376</v>
      </c>
      <c r="L116" s="208">
        <f t="shared" si="9"/>
        <v>100</v>
      </c>
    </row>
    <row r="117" spans="1:13" s="150" customFormat="1" ht="18" customHeight="1" x14ac:dyDescent="0.2">
      <c r="A117" s="184"/>
      <c r="B117" s="260" t="s">
        <v>69</v>
      </c>
      <c r="C117" s="288" t="s">
        <v>289</v>
      </c>
      <c r="D117" s="290" t="s">
        <v>460</v>
      </c>
      <c r="E117" s="291" t="s">
        <v>461</v>
      </c>
      <c r="F117" s="113" t="s">
        <v>183</v>
      </c>
      <c r="G117" s="108" t="s">
        <v>335</v>
      </c>
      <c r="H117" s="109">
        <v>242</v>
      </c>
      <c r="I117" s="115">
        <v>1000</v>
      </c>
      <c r="J117" s="116">
        <f>0+241.7</f>
        <v>241.7</v>
      </c>
      <c r="K117" s="115">
        <f>0+242</f>
        <v>242</v>
      </c>
      <c r="L117" s="208">
        <f t="shared" si="9"/>
        <v>100.12412081092263</v>
      </c>
    </row>
    <row r="118" spans="1:13" s="150" customFormat="1" ht="18" customHeight="1" x14ac:dyDescent="0.2">
      <c r="A118" s="184"/>
      <c r="B118" s="260" t="s">
        <v>69</v>
      </c>
      <c r="C118" s="288" t="s">
        <v>462</v>
      </c>
      <c r="D118" s="290" t="s">
        <v>463</v>
      </c>
      <c r="E118" s="291" t="s">
        <v>71</v>
      </c>
      <c r="F118" s="113" t="s">
        <v>183</v>
      </c>
      <c r="G118" s="108" t="s">
        <v>335</v>
      </c>
      <c r="H118" s="109">
        <v>0</v>
      </c>
      <c r="I118" s="115">
        <v>0</v>
      </c>
      <c r="J118" s="116">
        <f>4600+2500</f>
        <v>7100</v>
      </c>
      <c r="K118" s="115">
        <f>4600+2500</f>
        <v>7100</v>
      </c>
      <c r="L118" s="208">
        <f t="shared" si="9"/>
        <v>100</v>
      </c>
    </row>
    <row r="119" spans="1:13" s="150" customFormat="1" ht="18" customHeight="1" x14ac:dyDescent="0.2">
      <c r="A119" s="184"/>
      <c r="B119" s="260" t="s">
        <v>69</v>
      </c>
      <c r="C119" s="266" t="s">
        <v>142</v>
      </c>
      <c r="D119" s="267" t="s">
        <v>464</v>
      </c>
      <c r="E119" s="268" t="s">
        <v>71</v>
      </c>
      <c r="F119" s="113" t="s">
        <v>183</v>
      </c>
      <c r="G119" s="108" t="s">
        <v>164</v>
      </c>
      <c r="H119" s="109">
        <v>0</v>
      </c>
      <c r="I119" s="115">
        <v>0</v>
      </c>
      <c r="J119" s="116">
        <f>8000</f>
        <v>8000</v>
      </c>
      <c r="K119" s="115">
        <v>8000</v>
      </c>
      <c r="L119" s="208">
        <f t="shared" si="9"/>
        <v>100</v>
      </c>
    </row>
    <row r="120" spans="1:13" s="150" customFormat="1" ht="18" customHeight="1" x14ac:dyDescent="0.2">
      <c r="A120" s="184"/>
      <c r="B120" s="260" t="s">
        <v>69</v>
      </c>
      <c r="C120" s="288" t="s">
        <v>465</v>
      </c>
      <c r="D120" s="290" t="s">
        <v>466</v>
      </c>
      <c r="E120" s="291" t="s">
        <v>467</v>
      </c>
      <c r="F120" s="113" t="s">
        <v>183</v>
      </c>
      <c r="G120" s="108" t="s">
        <v>335</v>
      </c>
      <c r="H120" s="109">
        <v>0</v>
      </c>
      <c r="I120" s="115">
        <v>0</v>
      </c>
      <c r="J120" s="116">
        <v>4500</v>
      </c>
      <c r="K120" s="115">
        <v>4500</v>
      </c>
      <c r="L120" s="208">
        <f t="shared" si="9"/>
        <v>100</v>
      </c>
    </row>
    <row r="121" spans="1:13" s="150" customFormat="1" ht="18" customHeight="1" thickBot="1" x14ac:dyDescent="0.25">
      <c r="A121" s="184"/>
      <c r="B121" s="260" t="s">
        <v>69</v>
      </c>
      <c r="C121" s="288" t="s">
        <v>468</v>
      </c>
      <c r="D121" s="290" t="s">
        <v>469</v>
      </c>
      <c r="E121" s="291" t="s">
        <v>470</v>
      </c>
      <c r="F121" s="113" t="s">
        <v>183</v>
      </c>
      <c r="G121" s="108" t="s">
        <v>335</v>
      </c>
      <c r="H121" s="114">
        <v>0</v>
      </c>
      <c r="I121" s="115">
        <v>0</v>
      </c>
      <c r="J121" s="116">
        <v>3500</v>
      </c>
      <c r="K121" s="115">
        <v>3500</v>
      </c>
      <c r="L121" s="208">
        <f t="shared" si="9"/>
        <v>100</v>
      </c>
    </row>
    <row r="122" spans="1:13" ht="39" customHeight="1" thickBot="1" x14ac:dyDescent="0.25">
      <c r="B122" s="867" t="s">
        <v>130</v>
      </c>
      <c r="C122" s="868"/>
      <c r="D122" s="868"/>
      <c r="E122" s="869"/>
      <c r="F122" s="126"/>
      <c r="G122" s="126"/>
      <c r="H122" s="127"/>
      <c r="I122" s="94">
        <f>I123</f>
        <v>0</v>
      </c>
      <c r="J122" s="95">
        <f t="shared" ref="J122:K122" si="11">J123</f>
        <v>672.6</v>
      </c>
      <c r="K122" s="94">
        <f t="shared" si="11"/>
        <v>0</v>
      </c>
      <c r="L122" s="216">
        <f t="shared" si="9"/>
        <v>0</v>
      </c>
    </row>
    <row r="123" spans="1:13" ht="20.100000000000001" customHeight="1" thickBot="1" x14ac:dyDescent="0.25">
      <c r="B123" s="876" t="s">
        <v>169</v>
      </c>
      <c r="C123" s="877"/>
      <c r="D123" s="877"/>
      <c r="E123" s="878"/>
      <c r="F123" s="117"/>
      <c r="G123" s="117"/>
      <c r="H123" s="118"/>
      <c r="I123" s="97">
        <f>SUM(I124)</f>
        <v>0</v>
      </c>
      <c r="J123" s="98">
        <f>SUM(J124)</f>
        <v>672.6</v>
      </c>
      <c r="K123" s="97">
        <f>SUM(K124)</f>
        <v>0</v>
      </c>
      <c r="L123" s="212">
        <f t="shared" si="9"/>
        <v>0</v>
      </c>
    </row>
    <row r="124" spans="1:13" ht="20.100000000000001" customHeight="1" thickBot="1" x14ac:dyDescent="0.25">
      <c r="B124" s="154" t="s">
        <v>146</v>
      </c>
      <c r="C124" s="112" t="s">
        <v>147</v>
      </c>
      <c r="D124" s="155" t="s">
        <v>471</v>
      </c>
      <c r="E124" s="156" t="s">
        <v>291</v>
      </c>
      <c r="F124" s="292" t="s">
        <v>183</v>
      </c>
      <c r="G124" s="292" t="s">
        <v>164</v>
      </c>
      <c r="H124" s="293">
        <v>29826</v>
      </c>
      <c r="I124" s="294">
        <v>0</v>
      </c>
      <c r="J124" s="295">
        <v>672.6</v>
      </c>
      <c r="K124" s="294">
        <v>0</v>
      </c>
      <c r="L124" s="296">
        <f t="shared" si="9"/>
        <v>0</v>
      </c>
    </row>
    <row r="125" spans="1:13" s="149" customFormat="1" ht="39" customHeight="1" thickBot="1" x14ac:dyDescent="0.3">
      <c r="A125" s="215"/>
      <c r="B125" s="867" t="s">
        <v>131</v>
      </c>
      <c r="C125" s="868"/>
      <c r="D125" s="868"/>
      <c r="E125" s="869"/>
      <c r="F125" s="126"/>
      <c r="G125" s="126"/>
      <c r="H125" s="127"/>
      <c r="I125" s="94">
        <f>I126</f>
        <v>0</v>
      </c>
      <c r="J125" s="95">
        <f>J126</f>
        <v>3105.2</v>
      </c>
      <c r="K125" s="94">
        <f>K126</f>
        <v>3083</v>
      </c>
      <c r="L125" s="216">
        <f t="shared" si="9"/>
        <v>99.285070204817728</v>
      </c>
      <c r="M125" s="125"/>
    </row>
    <row r="126" spans="1:13" s="150" customFormat="1" ht="20.100000000000001" customHeight="1" thickBot="1" x14ac:dyDescent="0.25">
      <c r="A126" s="184"/>
      <c r="B126" s="876" t="s">
        <v>472</v>
      </c>
      <c r="C126" s="877"/>
      <c r="D126" s="877"/>
      <c r="E126" s="878"/>
      <c r="F126" s="117"/>
      <c r="G126" s="117"/>
      <c r="H126" s="118"/>
      <c r="I126" s="97">
        <f>SUM(I127:I134)</f>
        <v>0</v>
      </c>
      <c r="J126" s="98">
        <f>SUM(J127:J134)</f>
        <v>3105.2</v>
      </c>
      <c r="K126" s="97">
        <f>SUM(K127:K134)</f>
        <v>3083</v>
      </c>
      <c r="L126" s="212">
        <f t="shared" si="9"/>
        <v>99.285070204817728</v>
      </c>
      <c r="M126" s="75"/>
    </row>
    <row r="127" spans="1:13" ht="18" customHeight="1" x14ac:dyDescent="0.2">
      <c r="B127" s="228" t="s">
        <v>473</v>
      </c>
      <c r="C127" s="297" t="s">
        <v>474</v>
      </c>
      <c r="D127" s="298" t="s">
        <v>475</v>
      </c>
      <c r="E127" s="299" t="s">
        <v>121</v>
      </c>
      <c r="F127" s="300" t="s">
        <v>227</v>
      </c>
      <c r="G127" s="163" t="s">
        <v>335</v>
      </c>
      <c r="H127" s="301">
        <v>106</v>
      </c>
      <c r="I127" s="302">
        <v>0</v>
      </c>
      <c r="J127" s="303">
        <v>107</v>
      </c>
      <c r="K127" s="302">
        <v>106</v>
      </c>
      <c r="L127" s="304">
        <f t="shared" si="9"/>
        <v>99.065420560747668</v>
      </c>
    </row>
    <row r="128" spans="1:13" ht="18" customHeight="1" x14ac:dyDescent="0.2">
      <c r="B128" s="192" t="s">
        <v>473</v>
      </c>
      <c r="C128" s="288" t="s">
        <v>476</v>
      </c>
      <c r="D128" s="290" t="s">
        <v>477</v>
      </c>
      <c r="E128" s="291" t="s">
        <v>121</v>
      </c>
      <c r="F128" s="113" t="s">
        <v>227</v>
      </c>
      <c r="G128" s="108" t="s">
        <v>335</v>
      </c>
      <c r="H128" s="109">
        <v>0</v>
      </c>
      <c r="I128" s="115">
        <v>0</v>
      </c>
      <c r="J128" s="303">
        <v>569</v>
      </c>
      <c r="K128" s="115">
        <v>569</v>
      </c>
      <c r="L128" s="208">
        <f t="shared" si="9"/>
        <v>100</v>
      </c>
    </row>
    <row r="129" spans="1:42" ht="18" customHeight="1" x14ac:dyDescent="0.2">
      <c r="B129" s="192" t="s">
        <v>473</v>
      </c>
      <c r="C129" s="288" t="s">
        <v>478</v>
      </c>
      <c r="D129" s="290" t="s">
        <v>479</v>
      </c>
      <c r="E129" s="291" t="s">
        <v>121</v>
      </c>
      <c r="F129" s="113" t="s">
        <v>227</v>
      </c>
      <c r="G129" s="108" t="s">
        <v>335</v>
      </c>
      <c r="H129" s="109">
        <v>0</v>
      </c>
      <c r="I129" s="115">
        <v>0</v>
      </c>
      <c r="J129" s="303">
        <v>129</v>
      </c>
      <c r="K129" s="115">
        <v>129</v>
      </c>
      <c r="L129" s="208">
        <f>K129/J129*100</f>
        <v>100</v>
      </c>
    </row>
    <row r="130" spans="1:42" ht="18" customHeight="1" x14ac:dyDescent="0.2">
      <c r="B130" s="192" t="s">
        <v>473</v>
      </c>
      <c r="C130" s="288" t="s">
        <v>480</v>
      </c>
      <c r="D130" s="290" t="s">
        <v>481</v>
      </c>
      <c r="E130" s="291" t="s">
        <v>121</v>
      </c>
      <c r="F130" s="113" t="s">
        <v>227</v>
      </c>
      <c r="G130" s="108" t="s">
        <v>335</v>
      </c>
      <c r="H130" s="114">
        <v>0</v>
      </c>
      <c r="I130" s="115">
        <v>0</v>
      </c>
      <c r="J130" s="303">
        <v>1403</v>
      </c>
      <c r="K130" s="115">
        <v>1402</v>
      </c>
      <c r="L130" s="208">
        <f>K130/J130*100</f>
        <v>99.928724162508914</v>
      </c>
    </row>
    <row r="131" spans="1:42" ht="18" customHeight="1" x14ac:dyDescent="0.2">
      <c r="B131" s="192" t="s">
        <v>473</v>
      </c>
      <c r="C131" s="288" t="s">
        <v>482</v>
      </c>
      <c r="D131" s="290" t="s">
        <v>483</v>
      </c>
      <c r="E131" s="291" t="s">
        <v>121</v>
      </c>
      <c r="F131" s="113" t="s">
        <v>227</v>
      </c>
      <c r="G131" s="108" t="s">
        <v>335</v>
      </c>
      <c r="H131" s="114">
        <v>0</v>
      </c>
      <c r="I131" s="115">
        <v>0</v>
      </c>
      <c r="J131" s="303">
        <f>330-90</f>
        <v>240</v>
      </c>
      <c r="K131" s="115">
        <v>220</v>
      </c>
      <c r="L131" s="208">
        <f t="shared" ref="L131:L132" si="12">K131/J131*100</f>
        <v>91.666666666666657</v>
      </c>
    </row>
    <row r="132" spans="1:42" ht="18" customHeight="1" x14ac:dyDescent="0.2">
      <c r="B132" s="192" t="s">
        <v>473</v>
      </c>
      <c r="C132" s="288" t="s">
        <v>484</v>
      </c>
      <c r="D132" s="290" t="s">
        <v>485</v>
      </c>
      <c r="E132" s="291" t="s">
        <v>121</v>
      </c>
      <c r="F132" s="113" t="s">
        <v>227</v>
      </c>
      <c r="G132" s="108" t="s">
        <v>335</v>
      </c>
      <c r="H132" s="114">
        <v>0</v>
      </c>
      <c r="I132" s="115">
        <v>0</v>
      </c>
      <c r="J132" s="303">
        <v>49</v>
      </c>
      <c r="K132" s="115">
        <v>49</v>
      </c>
      <c r="L132" s="208">
        <f t="shared" si="12"/>
        <v>100</v>
      </c>
    </row>
    <row r="133" spans="1:42" ht="18" customHeight="1" x14ac:dyDescent="0.2">
      <c r="B133" s="192" t="s">
        <v>473</v>
      </c>
      <c r="C133" s="288" t="s">
        <v>486</v>
      </c>
      <c r="D133" s="290" t="s">
        <v>487</v>
      </c>
      <c r="E133" s="291" t="s">
        <v>121</v>
      </c>
      <c r="F133" s="113" t="s">
        <v>227</v>
      </c>
      <c r="G133" s="108" t="s">
        <v>335</v>
      </c>
      <c r="H133" s="114">
        <v>0</v>
      </c>
      <c r="I133" s="115">
        <v>0</v>
      </c>
      <c r="J133" s="303">
        <v>43.2</v>
      </c>
      <c r="K133" s="115">
        <v>43</v>
      </c>
      <c r="L133" s="208">
        <f>K133/J133*100</f>
        <v>99.537037037037038</v>
      </c>
    </row>
    <row r="134" spans="1:42" ht="18" customHeight="1" thickBot="1" x14ac:dyDescent="0.25">
      <c r="B134" s="192" t="s">
        <v>473</v>
      </c>
      <c r="C134" s="288" t="s">
        <v>488</v>
      </c>
      <c r="D134" s="290" t="s">
        <v>489</v>
      </c>
      <c r="E134" s="291" t="s">
        <v>121</v>
      </c>
      <c r="F134" s="113" t="s">
        <v>227</v>
      </c>
      <c r="G134" s="108" t="s">
        <v>335</v>
      </c>
      <c r="H134" s="114">
        <v>0</v>
      </c>
      <c r="I134" s="115">
        <v>0</v>
      </c>
      <c r="J134" s="303">
        <v>565</v>
      </c>
      <c r="K134" s="115">
        <v>565</v>
      </c>
      <c r="L134" s="208">
        <f t="shared" ref="L134" si="13">K134/J134*100</f>
        <v>100</v>
      </c>
      <c r="AP134" s="150"/>
    </row>
    <row r="135" spans="1:42" s="149" customFormat="1" ht="38.25" customHeight="1" thickBot="1" x14ac:dyDescent="0.3">
      <c r="A135" s="215"/>
      <c r="B135" s="867" t="s">
        <v>132</v>
      </c>
      <c r="C135" s="868"/>
      <c r="D135" s="868"/>
      <c r="E135" s="869"/>
      <c r="F135" s="126"/>
      <c r="G135" s="126"/>
      <c r="H135" s="127"/>
      <c r="I135" s="94">
        <f>I136+I138</f>
        <v>0</v>
      </c>
      <c r="J135" s="95">
        <f t="shared" ref="J135:K135" si="14">J136+J138</f>
        <v>1012</v>
      </c>
      <c r="K135" s="94">
        <f t="shared" si="14"/>
        <v>1010</v>
      </c>
      <c r="L135" s="216">
        <f t="shared" si="9"/>
        <v>99.802371541501984</v>
      </c>
      <c r="M135" s="125"/>
    </row>
    <row r="136" spans="1:42" ht="20.100000000000001" customHeight="1" thickBot="1" x14ac:dyDescent="0.25">
      <c r="B136" s="876" t="s">
        <v>277</v>
      </c>
      <c r="C136" s="877"/>
      <c r="D136" s="877"/>
      <c r="E136" s="878"/>
      <c r="F136" s="117"/>
      <c r="G136" s="117"/>
      <c r="H136" s="97"/>
      <c r="I136" s="97">
        <f t="shared" ref="I136:K136" si="15">I137</f>
        <v>0</v>
      </c>
      <c r="J136" s="98">
        <f t="shared" si="15"/>
        <v>874</v>
      </c>
      <c r="K136" s="97">
        <f t="shared" si="15"/>
        <v>874</v>
      </c>
      <c r="L136" s="212">
        <f t="shared" si="9"/>
        <v>100</v>
      </c>
      <c r="AP136" s="150"/>
    </row>
    <row r="137" spans="1:42" ht="20.100000000000001" customHeight="1" thickBot="1" x14ac:dyDescent="0.25">
      <c r="B137" s="228" t="s">
        <v>490</v>
      </c>
      <c r="C137" s="297" t="s">
        <v>491</v>
      </c>
      <c r="D137" s="298" t="s">
        <v>492</v>
      </c>
      <c r="E137" s="299" t="s">
        <v>493</v>
      </c>
      <c r="F137" s="305" t="s">
        <v>227</v>
      </c>
      <c r="G137" s="101" t="s">
        <v>494</v>
      </c>
      <c r="H137" s="306">
        <v>0</v>
      </c>
      <c r="I137" s="307">
        <v>0</v>
      </c>
      <c r="J137" s="308">
        <v>874</v>
      </c>
      <c r="K137" s="307">
        <v>874</v>
      </c>
      <c r="L137" s="304">
        <f t="shared" si="9"/>
        <v>100</v>
      </c>
      <c r="AP137" s="150"/>
    </row>
    <row r="138" spans="1:42" ht="20.100000000000001" customHeight="1" thickBot="1" x14ac:dyDescent="0.25">
      <c r="B138" s="876" t="s">
        <v>495</v>
      </c>
      <c r="C138" s="877"/>
      <c r="D138" s="877"/>
      <c r="E138" s="878"/>
      <c r="F138" s="117"/>
      <c r="G138" s="117"/>
      <c r="H138" s="97"/>
      <c r="I138" s="97">
        <f t="shared" ref="I138" si="16">SUM(I139:I140)</f>
        <v>0</v>
      </c>
      <c r="J138" s="98">
        <f>SUM(J139:J140)</f>
        <v>138</v>
      </c>
      <c r="K138" s="97">
        <f t="shared" ref="K138" si="17">SUM(K139:K140)</f>
        <v>136</v>
      </c>
      <c r="L138" s="212">
        <f t="shared" si="9"/>
        <v>98.550724637681171</v>
      </c>
      <c r="AP138" s="150"/>
    </row>
    <row r="139" spans="1:42" ht="18" customHeight="1" x14ac:dyDescent="0.2">
      <c r="B139" s="228" t="s">
        <v>293</v>
      </c>
      <c r="C139" s="297" t="s">
        <v>496</v>
      </c>
      <c r="D139" s="298" t="s">
        <v>497</v>
      </c>
      <c r="E139" s="299" t="s">
        <v>121</v>
      </c>
      <c r="F139" s="305" t="s">
        <v>227</v>
      </c>
      <c r="G139" s="101" t="s">
        <v>335</v>
      </c>
      <c r="H139" s="306">
        <v>0</v>
      </c>
      <c r="I139" s="307">
        <v>0</v>
      </c>
      <c r="J139" s="308">
        <v>88</v>
      </c>
      <c r="K139" s="307">
        <v>88</v>
      </c>
      <c r="L139" s="304">
        <f>K139/J139*100</f>
        <v>100</v>
      </c>
      <c r="AP139" s="150"/>
    </row>
    <row r="140" spans="1:42" ht="18" customHeight="1" thickBot="1" x14ac:dyDescent="0.25">
      <c r="B140" s="309" t="s">
        <v>293</v>
      </c>
      <c r="C140" s="310" t="s">
        <v>498</v>
      </c>
      <c r="D140" s="311" t="s">
        <v>499</v>
      </c>
      <c r="E140" s="312" t="s">
        <v>121</v>
      </c>
      <c r="F140" s="160" t="s">
        <v>227</v>
      </c>
      <c r="G140" s="160" t="s">
        <v>335</v>
      </c>
      <c r="H140" s="272">
        <v>0</v>
      </c>
      <c r="I140" s="147">
        <v>0</v>
      </c>
      <c r="J140" s="313">
        <v>50</v>
      </c>
      <c r="K140" s="147">
        <v>48</v>
      </c>
      <c r="L140" s="240">
        <f t="shared" ref="L140" si="18">K140/J140*100</f>
        <v>96</v>
      </c>
      <c r="AP140" s="150"/>
    </row>
    <row r="141" spans="1:42" ht="18" customHeight="1" x14ac:dyDescent="0.2">
      <c r="B141" s="241"/>
      <c r="C141" s="314"/>
      <c r="D141" s="315"/>
      <c r="E141" s="275"/>
      <c r="F141" s="277"/>
      <c r="G141" s="277"/>
      <c r="H141" s="278"/>
      <c r="I141" s="279"/>
      <c r="J141" s="316"/>
      <c r="K141" s="279"/>
      <c r="L141" s="244"/>
      <c r="AP141" s="150"/>
    </row>
    <row r="142" spans="1:42" ht="20.100000000000001" customHeight="1" x14ac:dyDescent="0.2">
      <c r="B142" s="137"/>
      <c r="C142" s="136"/>
      <c r="D142" s="148"/>
      <c r="E142" s="122"/>
      <c r="F142" s="137"/>
      <c r="G142" s="137"/>
      <c r="H142" s="138"/>
      <c r="I142" s="139"/>
      <c r="J142" s="140"/>
      <c r="K142" s="139"/>
      <c r="L142" s="245" t="s">
        <v>310</v>
      </c>
    </row>
    <row r="143" spans="1:42" ht="20.100000000000001" customHeight="1" thickBot="1" x14ac:dyDescent="0.25">
      <c r="B143" s="137"/>
      <c r="C143" s="136"/>
      <c r="D143" s="148"/>
      <c r="E143" s="122"/>
      <c r="F143" s="137"/>
      <c r="G143" s="137"/>
      <c r="H143" s="138"/>
      <c r="I143" s="139"/>
      <c r="J143" s="140"/>
      <c r="K143" s="139"/>
      <c r="L143" s="245"/>
    </row>
    <row r="144" spans="1:42" ht="80.099999999999994" customHeight="1" thickBot="1" x14ac:dyDescent="0.25">
      <c r="B144" s="187" t="s">
        <v>216</v>
      </c>
      <c r="C144" s="188" t="s">
        <v>217</v>
      </c>
      <c r="D144" s="86" t="s">
        <v>218</v>
      </c>
      <c r="E144" s="87" t="s">
        <v>219</v>
      </c>
      <c r="F144" s="88" t="s">
        <v>220</v>
      </c>
      <c r="G144" s="88" t="s">
        <v>120</v>
      </c>
      <c r="H144" s="90" t="str">
        <f>H95</f>
        <v>Profinanco- váno od počátku akce k 31.12.2020</v>
      </c>
      <c r="I144" s="90" t="s">
        <v>138</v>
      </c>
      <c r="J144" s="91" t="s">
        <v>139</v>
      </c>
      <c r="K144" s="90" t="str">
        <f>K95</f>
        <v>Skutečnost čerpání/      odeslaný příspěvek k 31.12.2020</v>
      </c>
      <c r="L144" s="189" t="s">
        <v>221</v>
      </c>
    </row>
    <row r="145" spans="1:41" s="149" customFormat="1" ht="38.25" customHeight="1" thickBot="1" x14ac:dyDescent="0.3">
      <c r="A145" s="215"/>
      <c r="B145" s="867" t="s">
        <v>133</v>
      </c>
      <c r="C145" s="868"/>
      <c r="D145" s="868"/>
      <c r="E145" s="869"/>
      <c r="F145" s="126"/>
      <c r="G145" s="126"/>
      <c r="H145" s="127"/>
      <c r="I145" s="94">
        <f>I146</f>
        <v>40258</v>
      </c>
      <c r="J145" s="95">
        <f>J146</f>
        <v>88037.7</v>
      </c>
      <c r="K145" s="94">
        <f>K146</f>
        <v>23067</v>
      </c>
      <c r="L145" s="216">
        <f t="shared" si="9"/>
        <v>26.201275135538527</v>
      </c>
      <c r="M145" s="125"/>
    </row>
    <row r="146" spans="1:41" s="150" customFormat="1" ht="20.100000000000001" customHeight="1" thickBot="1" x14ac:dyDescent="0.25">
      <c r="A146" s="184"/>
      <c r="B146" s="885" t="s">
        <v>169</v>
      </c>
      <c r="C146" s="886"/>
      <c r="D146" s="886"/>
      <c r="E146" s="887"/>
      <c r="F146" s="117"/>
      <c r="G146" s="117"/>
      <c r="H146" s="118"/>
      <c r="I146" s="97">
        <f>SUM(I147:I178)</f>
        <v>40258</v>
      </c>
      <c r="J146" s="98">
        <f t="shared" ref="J146:K146" si="19">SUM(J147:J178)</f>
        <v>88037.7</v>
      </c>
      <c r="K146" s="97">
        <f t="shared" si="19"/>
        <v>23067</v>
      </c>
      <c r="L146" s="212">
        <f t="shared" si="9"/>
        <v>26.201275135538527</v>
      </c>
      <c r="M146" s="75"/>
    </row>
    <row r="147" spans="1:41" s="161" customFormat="1" ht="17.25" customHeight="1" x14ac:dyDescent="0.2">
      <c r="A147" s="246"/>
      <c r="B147" s="247" t="s">
        <v>75</v>
      </c>
      <c r="C147" s="247" t="s">
        <v>500</v>
      </c>
      <c r="D147" s="317" t="s">
        <v>501</v>
      </c>
      <c r="E147" s="250" t="s">
        <v>502</v>
      </c>
      <c r="F147" s="167" t="s">
        <v>227</v>
      </c>
      <c r="G147" s="167" t="s">
        <v>335</v>
      </c>
      <c r="H147" s="164">
        <v>0</v>
      </c>
      <c r="I147" s="168">
        <v>947</v>
      </c>
      <c r="J147" s="169">
        <v>947</v>
      </c>
      <c r="K147" s="110">
        <v>903</v>
      </c>
      <c r="L147" s="254">
        <f t="shared" si="9"/>
        <v>95.353748680042244</v>
      </c>
      <c r="N147" s="252"/>
      <c r="O147" s="252"/>
      <c r="P147" s="252"/>
      <c r="Q147" s="252"/>
      <c r="R147" s="252"/>
      <c r="S147" s="252"/>
      <c r="T147" s="252"/>
      <c r="U147" s="252"/>
      <c r="V147" s="252"/>
      <c r="W147" s="252"/>
      <c r="X147" s="252"/>
      <c r="Y147" s="252"/>
      <c r="Z147" s="252"/>
      <c r="AA147" s="252"/>
      <c r="AB147" s="252"/>
      <c r="AC147" s="252"/>
      <c r="AD147" s="252"/>
      <c r="AE147" s="252"/>
      <c r="AF147" s="252"/>
      <c r="AG147" s="252"/>
      <c r="AH147" s="252"/>
      <c r="AI147" s="252"/>
      <c r="AJ147" s="252"/>
      <c r="AK147" s="252"/>
      <c r="AL147" s="252"/>
      <c r="AM147" s="252"/>
      <c r="AN147" s="252"/>
      <c r="AO147" s="252"/>
    </row>
    <row r="148" spans="1:41" s="161" customFormat="1" ht="17.25" customHeight="1" x14ac:dyDescent="0.2">
      <c r="A148" s="246"/>
      <c r="B148" s="247" t="s">
        <v>75</v>
      </c>
      <c r="C148" s="247" t="s">
        <v>503</v>
      </c>
      <c r="D148" s="317" t="s">
        <v>504</v>
      </c>
      <c r="E148" s="250" t="s">
        <v>502</v>
      </c>
      <c r="F148" s="167" t="s">
        <v>227</v>
      </c>
      <c r="G148" s="167" t="s">
        <v>335</v>
      </c>
      <c r="H148" s="164">
        <v>0</v>
      </c>
      <c r="I148" s="168">
        <v>7195</v>
      </c>
      <c r="J148" s="169">
        <f>7195-6000</f>
        <v>1195</v>
      </c>
      <c r="K148" s="110">
        <v>0</v>
      </c>
      <c r="L148" s="254">
        <f t="shared" si="9"/>
        <v>0</v>
      </c>
      <c r="N148" s="252"/>
      <c r="O148" s="252"/>
      <c r="P148" s="252"/>
      <c r="Q148" s="252"/>
      <c r="R148" s="252"/>
      <c r="S148" s="252"/>
      <c r="T148" s="252"/>
      <c r="U148" s="252"/>
      <c r="V148" s="252"/>
      <c r="W148" s="252"/>
      <c r="X148" s="252"/>
      <c r="Y148" s="252"/>
      <c r="Z148" s="252"/>
      <c r="AA148" s="252"/>
      <c r="AB148" s="252"/>
      <c r="AC148" s="252"/>
      <c r="AD148" s="252"/>
      <c r="AE148" s="252"/>
      <c r="AF148" s="252"/>
      <c r="AG148" s="252"/>
      <c r="AH148" s="252"/>
      <c r="AI148" s="252"/>
      <c r="AJ148" s="252"/>
      <c r="AK148" s="252"/>
      <c r="AL148" s="252"/>
      <c r="AM148" s="252"/>
      <c r="AN148" s="252"/>
      <c r="AO148" s="252"/>
    </row>
    <row r="149" spans="1:41" s="161" customFormat="1" ht="17.25" customHeight="1" x14ac:dyDescent="0.2">
      <c r="A149" s="246"/>
      <c r="B149" s="247" t="s">
        <v>75</v>
      </c>
      <c r="C149" s="247" t="s">
        <v>505</v>
      </c>
      <c r="D149" s="317" t="s">
        <v>506</v>
      </c>
      <c r="E149" s="250" t="s">
        <v>507</v>
      </c>
      <c r="F149" s="167" t="s">
        <v>227</v>
      </c>
      <c r="G149" s="167" t="s">
        <v>335</v>
      </c>
      <c r="H149" s="164">
        <v>0</v>
      </c>
      <c r="I149" s="168">
        <v>3686</v>
      </c>
      <c r="J149" s="169">
        <v>765</v>
      </c>
      <c r="K149" s="110">
        <v>0</v>
      </c>
      <c r="L149" s="254">
        <f t="shared" si="9"/>
        <v>0</v>
      </c>
      <c r="N149" s="252"/>
      <c r="O149" s="252"/>
      <c r="P149" s="252"/>
      <c r="Q149" s="252"/>
      <c r="R149" s="252"/>
      <c r="S149" s="252"/>
      <c r="T149" s="252"/>
      <c r="U149" s="252"/>
      <c r="V149" s="252"/>
      <c r="W149" s="252"/>
      <c r="X149" s="252"/>
      <c r="Y149" s="252"/>
      <c r="Z149" s="252"/>
      <c r="AA149" s="252"/>
      <c r="AB149" s="252"/>
      <c r="AC149" s="252"/>
      <c r="AD149" s="252"/>
      <c r="AE149" s="252"/>
      <c r="AF149" s="252"/>
      <c r="AG149" s="252"/>
      <c r="AH149" s="252"/>
      <c r="AI149" s="252"/>
      <c r="AJ149" s="252"/>
      <c r="AK149" s="252"/>
      <c r="AL149" s="252"/>
      <c r="AM149" s="252"/>
      <c r="AN149" s="252"/>
      <c r="AO149" s="252"/>
    </row>
    <row r="150" spans="1:41" s="161" customFormat="1" ht="17.25" customHeight="1" x14ac:dyDescent="0.2">
      <c r="A150" s="246"/>
      <c r="B150" s="247" t="s">
        <v>75</v>
      </c>
      <c r="C150" s="247" t="s">
        <v>508</v>
      </c>
      <c r="D150" s="317" t="s">
        <v>509</v>
      </c>
      <c r="E150" s="250" t="s">
        <v>507</v>
      </c>
      <c r="F150" s="167" t="s">
        <v>227</v>
      </c>
      <c r="G150" s="167" t="s">
        <v>335</v>
      </c>
      <c r="H150" s="164">
        <v>0</v>
      </c>
      <c r="I150" s="168">
        <v>1722</v>
      </c>
      <c r="J150" s="169">
        <v>1722</v>
      </c>
      <c r="K150" s="110">
        <v>1457</v>
      </c>
      <c r="L150" s="254">
        <f t="shared" si="9"/>
        <v>84.610917537746815</v>
      </c>
      <c r="N150" s="252"/>
      <c r="O150" s="252"/>
      <c r="P150" s="252"/>
      <c r="Q150" s="252"/>
      <c r="R150" s="252"/>
      <c r="S150" s="252"/>
      <c r="T150" s="252"/>
      <c r="U150" s="252"/>
      <c r="V150" s="252"/>
      <c r="W150" s="252"/>
      <c r="X150" s="252"/>
      <c r="Y150" s="252"/>
      <c r="Z150" s="252"/>
      <c r="AA150" s="252"/>
      <c r="AB150" s="252"/>
      <c r="AC150" s="252"/>
      <c r="AD150" s="252"/>
      <c r="AE150" s="252"/>
      <c r="AF150" s="252"/>
      <c r="AG150" s="252"/>
      <c r="AH150" s="252"/>
      <c r="AI150" s="252"/>
      <c r="AJ150" s="252"/>
      <c r="AK150" s="252"/>
      <c r="AL150" s="252"/>
      <c r="AM150" s="252"/>
      <c r="AN150" s="252"/>
      <c r="AO150" s="252"/>
    </row>
    <row r="151" spans="1:41" s="161" customFormat="1" ht="17.25" customHeight="1" x14ac:dyDescent="0.2">
      <c r="A151" s="246"/>
      <c r="B151" s="247" t="s">
        <v>75</v>
      </c>
      <c r="C151" s="247" t="s">
        <v>510</v>
      </c>
      <c r="D151" s="317" t="s">
        <v>511</v>
      </c>
      <c r="E151" s="250" t="s">
        <v>502</v>
      </c>
      <c r="F151" s="167" t="s">
        <v>227</v>
      </c>
      <c r="G151" s="167" t="s">
        <v>335</v>
      </c>
      <c r="H151" s="164">
        <v>0</v>
      </c>
      <c r="I151" s="168">
        <v>2228</v>
      </c>
      <c r="J151" s="169">
        <v>0</v>
      </c>
      <c r="K151" s="110">
        <v>0</v>
      </c>
      <c r="L151" s="254" t="s">
        <v>192</v>
      </c>
      <c r="N151" s="252"/>
      <c r="O151" s="252"/>
      <c r="P151" s="252"/>
      <c r="Q151" s="252"/>
      <c r="R151" s="252"/>
      <c r="S151" s="252"/>
      <c r="T151" s="252"/>
      <c r="U151" s="252"/>
      <c r="V151" s="252"/>
      <c r="W151" s="252"/>
      <c r="X151" s="252"/>
      <c r="Y151" s="252"/>
      <c r="Z151" s="252"/>
      <c r="AA151" s="252"/>
      <c r="AB151" s="252"/>
      <c r="AC151" s="252"/>
      <c r="AD151" s="252"/>
      <c r="AE151" s="252"/>
      <c r="AF151" s="252"/>
      <c r="AG151" s="252"/>
      <c r="AH151" s="252"/>
      <c r="AI151" s="252"/>
      <c r="AJ151" s="252"/>
      <c r="AK151" s="252"/>
      <c r="AL151" s="252"/>
      <c r="AM151" s="252"/>
      <c r="AN151" s="252"/>
      <c r="AO151" s="252"/>
    </row>
    <row r="152" spans="1:41" s="161" customFormat="1" ht="17.25" customHeight="1" x14ac:dyDescent="0.2">
      <c r="A152" s="246"/>
      <c r="B152" s="247" t="s">
        <v>75</v>
      </c>
      <c r="C152" s="247" t="s">
        <v>512</v>
      </c>
      <c r="D152" s="317" t="s">
        <v>513</v>
      </c>
      <c r="E152" s="250" t="s">
        <v>514</v>
      </c>
      <c r="F152" s="167" t="s">
        <v>227</v>
      </c>
      <c r="G152" s="167" t="s">
        <v>335</v>
      </c>
      <c r="H152" s="164">
        <v>0</v>
      </c>
      <c r="I152" s="168">
        <v>0</v>
      </c>
      <c r="J152" s="169">
        <v>300</v>
      </c>
      <c r="K152" s="110">
        <v>0</v>
      </c>
      <c r="L152" s="254">
        <f t="shared" si="9"/>
        <v>0</v>
      </c>
      <c r="N152" s="252"/>
      <c r="O152" s="252"/>
      <c r="P152" s="252"/>
      <c r="Q152" s="252"/>
      <c r="R152" s="252"/>
      <c r="S152" s="252"/>
      <c r="T152" s="252"/>
      <c r="U152" s="252"/>
      <c r="V152" s="252"/>
      <c r="W152" s="252"/>
      <c r="X152" s="252"/>
      <c r="Y152" s="252"/>
      <c r="Z152" s="252"/>
      <c r="AA152" s="252"/>
      <c r="AB152" s="252"/>
      <c r="AC152" s="252"/>
      <c r="AD152" s="252"/>
      <c r="AE152" s="252"/>
      <c r="AF152" s="252"/>
      <c r="AG152" s="252"/>
      <c r="AH152" s="252"/>
      <c r="AI152" s="252"/>
      <c r="AJ152" s="252"/>
      <c r="AK152" s="252"/>
      <c r="AL152" s="252"/>
      <c r="AM152" s="252"/>
      <c r="AN152" s="252"/>
      <c r="AO152" s="252"/>
    </row>
    <row r="153" spans="1:41" s="161" customFormat="1" ht="17.25" customHeight="1" x14ac:dyDescent="0.2">
      <c r="A153" s="246"/>
      <c r="B153" s="247" t="s">
        <v>75</v>
      </c>
      <c r="C153" s="247" t="s">
        <v>515</v>
      </c>
      <c r="D153" s="317" t="s">
        <v>516</v>
      </c>
      <c r="E153" s="250" t="s">
        <v>517</v>
      </c>
      <c r="F153" s="167" t="s">
        <v>183</v>
      </c>
      <c r="G153" s="167" t="s">
        <v>335</v>
      </c>
      <c r="H153" s="164">
        <v>0</v>
      </c>
      <c r="I153" s="168">
        <v>0</v>
      </c>
      <c r="J153" s="169">
        <f>13500+8000</f>
        <v>21500</v>
      </c>
      <c r="K153" s="110">
        <v>2266</v>
      </c>
      <c r="L153" s="254">
        <f t="shared" si="9"/>
        <v>10.539534883720931</v>
      </c>
      <c r="N153" s="252"/>
      <c r="O153" s="252"/>
      <c r="P153" s="252"/>
      <c r="Q153" s="252"/>
      <c r="R153" s="252"/>
      <c r="S153" s="252"/>
      <c r="T153" s="252"/>
      <c r="U153" s="252"/>
      <c r="V153" s="252"/>
      <c r="W153" s="252"/>
      <c r="X153" s="252"/>
      <c r="Y153" s="252"/>
      <c r="Z153" s="252"/>
      <c r="AA153" s="252"/>
      <c r="AB153" s="252"/>
      <c r="AC153" s="252"/>
      <c r="AD153" s="252"/>
      <c r="AE153" s="252"/>
      <c r="AF153" s="252"/>
      <c r="AG153" s="252"/>
      <c r="AH153" s="252"/>
      <c r="AI153" s="252"/>
      <c r="AJ153" s="252"/>
      <c r="AK153" s="252"/>
      <c r="AL153" s="252"/>
      <c r="AM153" s="252"/>
      <c r="AN153" s="252"/>
      <c r="AO153" s="252"/>
    </row>
    <row r="154" spans="1:41" s="252" customFormat="1" ht="17.25" customHeight="1" x14ac:dyDescent="0.2">
      <c r="A154" s="246"/>
      <c r="B154" s="287" t="s">
        <v>518</v>
      </c>
      <c r="C154" s="287" t="s">
        <v>519</v>
      </c>
      <c r="D154" s="261" t="s">
        <v>520</v>
      </c>
      <c r="E154" s="290" t="s">
        <v>517</v>
      </c>
      <c r="F154" s="108" t="s">
        <v>183</v>
      </c>
      <c r="G154" s="108" t="s">
        <v>335</v>
      </c>
      <c r="H154" s="109">
        <v>0</v>
      </c>
      <c r="I154" s="110">
        <v>0</v>
      </c>
      <c r="J154" s="111">
        <f>4000+724</f>
        <v>4724</v>
      </c>
      <c r="K154" s="110">
        <v>3543</v>
      </c>
      <c r="L154" s="201">
        <f t="shared" si="9"/>
        <v>75</v>
      </c>
    </row>
    <row r="155" spans="1:41" s="252" customFormat="1" ht="17.25" customHeight="1" x14ac:dyDescent="0.2">
      <c r="A155" s="246"/>
      <c r="B155" s="287" t="s">
        <v>75</v>
      </c>
      <c r="C155" s="287" t="s">
        <v>296</v>
      </c>
      <c r="D155" s="261" t="s">
        <v>521</v>
      </c>
      <c r="E155" s="290" t="s">
        <v>522</v>
      </c>
      <c r="F155" s="108" t="s">
        <v>227</v>
      </c>
      <c r="G155" s="108" t="s">
        <v>266</v>
      </c>
      <c r="H155" s="109">
        <v>300</v>
      </c>
      <c r="I155" s="110">
        <v>350</v>
      </c>
      <c r="J155" s="111">
        <v>300</v>
      </c>
      <c r="K155" s="110">
        <v>299</v>
      </c>
      <c r="L155" s="201">
        <f t="shared" si="9"/>
        <v>99.666666666666671</v>
      </c>
    </row>
    <row r="156" spans="1:41" s="252" customFormat="1" ht="17.25" customHeight="1" x14ac:dyDescent="0.2">
      <c r="A156" s="246"/>
      <c r="B156" s="287" t="s">
        <v>75</v>
      </c>
      <c r="C156" s="287" t="s">
        <v>523</v>
      </c>
      <c r="D156" s="261" t="s">
        <v>524</v>
      </c>
      <c r="E156" s="290" t="s">
        <v>525</v>
      </c>
      <c r="F156" s="108" t="s">
        <v>227</v>
      </c>
      <c r="G156" s="108" t="s">
        <v>335</v>
      </c>
      <c r="H156" s="109">
        <v>0</v>
      </c>
      <c r="I156" s="110">
        <v>869</v>
      </c>
      <c r="J156" s="111">
        <v>869</v>
      </c>
      <c r="K156" s="110">
        <v>840</v>
      </c>
      <c r="L156" s="201">
        <f t="shared" si="9"/>
        <v>96.662830840046027</v>
      </c>
    </row>
    <row r="157" spans="1:41" s="252" customFormat="1" ht="17.25" customHeight="1" x14ac:dyDescent="0.2">
      <c r="A157" s="246"/>
      <c r="B157" s="287" t="s">
        <v>75</v>
      </c>
      <c r="C157" s="287" t="s">
        <v>148</v>
      </c>
      <c r="D157" s="261" t="s">
        <v>526</v>
      </c>
      <c r="E157" s="290" t="s">
        <v>294</v>
      </c>
      <c r="F157" s="108" t="s">
        <v>227</v>
      </c>
      <c r="G157" s="108" t="s">
        <v>162</v>
      </c>
      <c r="H157" s="109">
        <v>1634</v>
      </c>
      <c r="I157" s="110">
        <v>182</v>
      </c>
      <c r="J157" s="111">
        <v>182</v>
      </c>
      <c r="K157" s="110">
        <v>0</v>
      </c>
      <c r="L157" s="201">
        <f t="shared" si="9"/>
        <v>0</v>
      </c>
    </row>
    <row r="158" spans="1:41" s="252" customFormat="1" ht="17.25" customHeight="1" x14ac:dyDescent="0.2">
      <c r="A158" s="246"/>
      <c r="B158" s="287" t="s">
        <v>75</v>
      </c>
      <c r="C158" s="287" t="s">
        <v>527</v>
      </c>
      <c r="D158" s="261" t="s">
        <v>528</v>
      </c>
      <c r="E158" s="290" t="s">
        <v>529</v>
      </c>
      <c r="F158" s="108" t="s">
        <v>227</v>
      </c>
      <c r="G158" s="108" t="s">
        <v>335</v>
      </c>
      <c r="H158" s="109">
        <v>0</v>
      </c>
      <c r="I158" s="110">
        <v>0</v>
      </c>
      <c r="J158" s="111">
        <v>216.7</v>
      </c>
      <c r="K158" s="110">
        <v>217</v>
      </c>
      <c r="L158" s="201">
        <f t="shared" si="9"/>
        <v>100.13844023996307</v>
      </c>
    </row>
    <row r="159" spans="1:41" s="252" customFormat="1" ht="17.25" customHeight="1" x14ac:dyDescent="0.2">
      <c r="A159" s="246"/>
      <c r="B159" s="287" t="s">
        <v>75</v>
      </c>
      <c r="C159" s="287" t="s">
        <v>530</v>
      </c>
      <c r="D159" s="261" t="s">
        <v>531</v>
      </c>
      <c r="E159" s="290" t="s">
        <v>532</v>
      </c>
      <c r="F159" s="108" t="s">
        <v>227</v>
      </c>
      <c r="G159" s="108" t="s">
        <v>335</v>
      </c>
      <c r="H159" s="109">
        <v>0</v>
      </c>
      <c r="I159" s="110">
        <v>0</v>
      </c>
      <c r="J159" s="111">
        <v>53</v>
      </c>
      <c r="K159" s="110">
        <v>46</v>
      </c>
      <c r="L159" s="201" t="s">
        <v>192</v>
      </c>
    </row>
    <row r="160" spans="1:41" s="252" customFormat="1" ht="17.25" customHeight="1" x14ac:dyDescent="0.2">
      <c r="A160" s="246"/>
      <c r="B160" s="287" t="s">
        <v>75</v>
      </c>
      <c r="C160" s="287" t="s">
        <v>533</v>
      </c>
      <c r="D160" s="261" t="s">
        <v>534</v>
      </c>
      <c r="E160" s="290" t="s">
        <v>535</v>
      </c>
      <c r="F160" s="108" t="s">
        <v>227</v>
      </c>
      <c r="G160" s="108" t="s">
        <v>335</v>
      </c>
      <c r="H160" s="109">
        <v>0</v>
      </c>
      <c r="I160" s="110">
        <v>0</v>
      </c>
      <c r="J160" s="111">
        <v>114.7</v>
      </c>
      <c r="K160" s="110">
        <v>81</v>
      </c>
      <c r="L160" s="201">
        <f t="shared" ref="L160" si="20">K160/J160*100</f>
        <v>70.619006102877066</v>
      </c>
    </row>
    <row r="161" spans="1:12" s="252" customFormat="1" ht="17.25" customHeight="1" x14ac:dyDescent="0.2">
      <c r="A161" s="246"/>
      <c r="B161" s="287" t="s">
        <v>75</v>
      </c>
      <c r="C161" s="287" t="s">
        <v>295</v>
      </c>
      <c r="D161" s="261" t="s">
        <v>536</v>
      </c>
      <c r="E161" s="290" t="s">
        <v>186</v>
      </c>
      <c r="F161" s="108" t="s">
        <v>227</v>
      </c>
      <c r="G161" s="108" t="s">
        <v>266</v>
      </c>
      <c r="H161" s="109">
        <v>217</v>
      </c>
      <c r="I161" s="110">
        <v>6793</v>
      </c>
      <c r="J161" s="111">
        <v>0</v>
      </c>
      <c r="K161" s="110">
        <v>0</v>
      </c>
      <c r="L161" s="201" t="s">
        <v>192</v>
      </c>
    </row>
    <row r="162" spans="1:12" s="252" customFormat="1" ht="17.25" customHeight="1" x14ac:dyDescent="0.2">
      <c r="A162" s="246"/>
      <c r="B162" s="287" t="s">
        <v>75</v>
      </c>
      <c r="C162" s="287" t="s">
        <v>170</v>
      </c>
      <c r="D162" s="261" t="s">
        <v>537</v>
      </c>
      <c r="E162" s="290" t="s">
        <v>538</v>
      </c>
      <c r="F162" s="108" t="s">
        <v>227</v>
      </c>
      <c r="G162" s="108" t="s">
        <v>164</v>
      </c>
      <c r="H162" s="109">
        <v>2910</v>
      </c>
      <c r="I162" s="110">
        <v>2500</v>
      </c>
      <c r="J162" s="111">
        <v>0</v>
      </c>
      <c r="K162" s="110">
        <v>0</v>
      </c>
      <c r="L162" s="201" t="s">
        <v>192</v>
      </c>
    </row>
    <row r="163" spans="1:12" s="252" customFormat="1" ht="17.25" customHeight="1" x14ac:dyDescent="0.2">
      <c r="A163" s="246"/>
      <c r="B163" s="287" t="s">
        <v>75</v>
      </c>
      <c r="C163" s="287" t="s">
        <v>134</v>
      </c>
      <c r="D163" s="261" t="s">
        <v>539</v>
      </c>
      <c r="E163" s="290" t="s">
        <v>535</v>
      </c>
      <c r="F163" s="108" t="s">
        <v>227</v>
      </c>
      <c r="G163" s="108" t="s">
        <v>335</v>
      </c>
      <c r="H163" s="109">
        <v>266</v>
      </c>
      <c r="I163" s="110">
        <v>2230</v>
      </c>
      <c r="J163" s="111">
        <f>2230+1000-300</f>
        <v>2930</v>
      </c>
      <c r="K163" s="110">
        <v>2930</v>
      </c>
      <c r="L163" s="201">
        <f>K163/J163*100</f>
        <v>100</v>
      </c>
    </row>
    <row r="164" spans="1:12" s="252" customFormat="1" ht="17.25" customHeight="1" x14ac:dyDescent="0.2">
      <c r="A164" s="246"/>
      <c r="B164" s="287" t="s">
        <v>75</v>
      </c>
      <c r="C164" s="287" t="s">
        <v>540</v>
      </c>
      <c r="D164" s="261" t="s">
        <v>541</v>
      </c>
      <c r="E164" s="290" t="s">
        <v>542</v>
      </c>
      <c r="F164" s="108" t="s">
        <v>227</v>
      </c>
      <c r="G164" s="108" t="s">
        <v>335</v>
      </c>
      <c r="H164" s="109">
        <v>0</v>
      </c>
      <c r="I164" s="110">
        <v>2355</v>
      </c>
      <c r="J164" s="111">
        <v>2355</v>
      </c>
      <c r="K164" s="110">
        <v>30</v>
      </c>
      <c r="L164" s="201">
        <f t="shared" si="9"/>
        <v>1.2738853503184715</v>
      </c>
    </row>
    <row r="165" spans="1:12" s="252" customFormat="1" ht="17.25" customHeight="1" x14ac:dyDescent="0.2">
      <c r="A165" s="246"/>
      <c r="B165" s="287" t="s">
        <v>75</v>
      </c>
      <c r="C165" s="287" t="s">
        <v>543</v>
      </c>
      <c r="D165" s="261" t="s">
        <v>544</v>
      </c>
      <c r="E165" s="290" t="s">
        <v>324</v>
      </c>
      <c r="F165" s="108" t="s">
        <v>227</v>
      </c>
      <c r="G165" s="108" t="s">
        <v>335</v>
      </c>
      <c r="H165" s="109">
        <v>0</v>
      </c>
      <c r="I165" s="110">
        <v>1000</v>
      </c>
      <c r="J165" s="111">
        <v>0</v>
      </c>
      <c r="K165" s="110">
        <v>0</v>
      </c>
      <c r="L165" s="201" t="s">
        <v>192</v>
      </c>
    </row>
    <row r="166" spans="1:12" s="252" customFormat="1" ht="17.25" customHeight="1" x14ac:dyDescent="0.2">
      <c r="A166" s="246"/>
      <c r="B166" s="287" t="s">
        <v>75</v>
      </c>
      <c r="C166" s="287" t="s">
        <v>545</v>
      </c>
      <c r="D166" s="261" t="s">
        <v>546</v>
      </c>
      <c r="E166" s="290" t="s">
        <v>121</v>
      </c>
      <c r="F166" s="108" t="s">
        <v>227</v>
      </c>
      <c r="G166" s="108" t="s">
        <v>335</v>
      </c>
      <c r="H166" s="109">
        <v>0</v>
      </c>
      <c r="I166" s="110">
        <v>2201</v>
      </c>
      <c r="J166" s="111">
        <v>1785.7</v>
      </c>
      <c r="K166" s="110">
        <v>755</v>
      </c>
      <c r="L166" s="201">
        <f>K166/J166*100</f>
        <v>42.280338242705938</v>
      </c>
    </row>
    <row r="167" spans="1:12" s="252" customFormat="1" ht="17.25" customHeight="1" x14ac:dyDescent="0.2">
      <c r="A167" s="246"/>
      <c r="B167" s="287" t="s">
        <v>75</v>
      </c>
      <c r="C167" s="287" t="s">
        <v>547</v>
      </c>
      <c r="D167" s="261" t="s">
        <v>548</v>
      </c>
      <c r="E167" s="290" t="s">
        <v>549</v>
      </c>
      <c r="F167" s="108" t="s">
        <v>227</v>
      </c>
      <c r="G167" s="108" t="s">
        <v>335</v>
      </c>
      <c r="H167" s="109">
        <v>628</v>
      </c>
      <c r="I167" s="110">
        <v>0</v>
      </c>
      <c r="J167" s="111">
        <v>628.5</v>
      </c>
      <c r="K167" s="110">
        <v>628</v>
      </c>
      <c r="L167" s="201">
        <f>K167/J167*100</f>
        <v>99.920445505171045</v>
      </c>
    </row>
    <row r="168" spans="1:12" s="252" customFormat="1" ht="17.25" customHeight="1" x14ac:dyDescent="0.2">
      <c r="A168" s="246"/>
      <c r="B168" s="287" t="s">
        <v>75</v>
      </c>
      <c r="C168" s="287" t="s">
        <v>550</v>
      </c>
      <c r="D168" s="261" t="s">
        <v>551</v>
      </c>
      <c r="E168" s="290" t="s">
        <v>291</v>
      </c>
      <c r="F168" s="108" t="s">
        <v>227</v>
      </c>
      <c r="G168" s="108" t="s">
        <v>552</v>
      </c>
      <c r="H168" s="109">
        <v>1</v>
      </c>
      <c r="I168" s="110">
        <v>0</v>
      </c>
      <c r="J168" s="111">
        <v>163.5</v>
      </c>
      <c r="K168" s="110">
        <v>0</v>
      </c>
      <c r="L168" s="201">
        <f>K168/J168*100</f>
        <v>0</v>
      </c>
    </row>
    <row r="169" spans="1:12" s="252" customFormat="1" ht="17.25" customHeight="1" x14ac:dyDescent="0.2">
      <c r="A169" s="246"/>
      <c r="B169" s="287" t="s">
        <v>75</v>
      </c>
      <c r="C169" s="287" t="s">
        <v>553</v>
      </c>
      <c r="D169" s="261" t="s">
        <v>554</v>
      </c>
      <c r="E169" s="290" t="s">
        <v>324</v>
      </c>
      <c r="F169" s="108" t="s">
        <v>227</v>
      </c>
      <c r="G169" s="108" t="s">
        <v>335</v>
      </c>
      <c r="H169" s="109">
        <v>0</v>
      </c>
      <c r="I169" s="110">
        <v>0</v>
      </c>
      <c r="J169" s="111">
        <v>110</v>
      </c>
      <c r="K169" s="110">
        <v>0</v>
      </c>
      <c r="L169" s="201">
        <f t="shared" ref="L169:L175" si="21">K169/J169*100</f>
        <v>0</v>
      </c>
    </row>
    <row r="170" spans="1:12" s="252" customFormat="1" ht="17.25" customHeight="1" x14ac:dyDescent="0.2">
      <c r="A170" s="246"/>
      <c r="B170" s="287" t="s">
        <v>75</v>
      </c>
      <c r="C170" s="287" t="s">
        <v>555</v>
      </c>
      <c r="D170" s="261" t="s">
        <v>556</v>
      </c>
      <c r="E170" s="290" t="s">
        <v>517</v>
      </c>
      <c r="F170" s="108" t="s">
        <v>227</v>
      </c>
      <c r="G170" s="108" t="s">
        <v>335</v>
      </c>
      <c r="H170" s="109">
        <v>0</v>
      </c>
      <c r="I170" s="110">
        <v>0</v>
      </c>
      <c r="J170" s="111">
        <v>2187.4</v>
      </c>
      <c r="K170" s="110">
        <v>0</v>
      </c>
      <c r="L170" s="201">
        <f t="shared" si="21"/>
        <v>0</v>
      </c>
    </row>
    <row r="171" spans="1:12" s="252" customFormat="1" ht="17.25" customHeight="1" x14ac:dyDescent="0.2">
      <c r="A171" s="246"/>
      <c r="B171" s="287" t="s">
        <v>75</v>
      </c>
      <c r="C171" s="287" t="s">
        <v>557</v>
      </c>
      <c r="D171" s="261" t="s">
        <v>558</v>
      </c>
      <c r="E171" s="290" t="s">
        <v>507</v>
      </c>
      <c r="F171" s="108" t="s">
        <v>227</v>
      </c>
      <c r="G171" s="108" t="s">
        <v>335</v>
      </c>
      <c r="H171" s="109">
        <v>0</v>
      </c>
      <c r="I171" s="110">
        <v>0</v>
      </c>
      <c r="J171" s="111">
        <v>60.4</v>
      </c>
      <c r="K171" s="110">
        <v>0</v>
      </c>
      <c r="L171" s="201">
        <f t="shared" si="21"/>
        <v>0</v>
      </c>
    </row>
    <row r="172" spans="1:12" s="252" customFormat="1" ht="17.25" customHeight="1" x14ac:dyDescent="0.2">
      <c r="A172" s="246"/>
      <c r="B172" s="287" t="s">
        <v>75</v>
      </c>
      <c r="C172" s="287" t="s">
        <v>559</v>
      </c>
      <c r="D172" s="261" t="s">
        <v>560</v>
      </c>
      <c r="E172" s="290" t="s">
        <v>186</v>
      </c>
      <c r="F172" s="108" t="s">
        <v>227</v>
      </c>
      <c r="G172" s="108" t="s">
        <v>335</v>
      </c>
      <c r="H172" s="109">
        <v>0</v>
      </c>
      <c r="I172" s="110">
        <v>0</v>
      </c>
      <c r="J172" s="111">
        <f>300+200</f>
        <v>500</v>
      </c>
      <c r="K172" s="110">
        <v>94</v>
      </c>
      <c r="L172" s="201">
        <f t="shared" si="21"/>
        <v>18.8</v>
      </c>
    </row>
    <row r="173" spans="1:12" s="252" customFormat="1" ht="17.25" customHeight="1" x14ac:dyDescent="0.2">
      <c r="A173" s="246"/>
      <c r="B173" s="287" t="s">
        <v>75</v>
      </c>
      <c r="C173" s="287" t="s">
        <v>561</v>
      </c>
      <c r="D173" s="261" t="s">
        <v>562</v>
      </c>
      <c r="E173" s="290" t="s">
        <v>517</v>
      </c>
      <c r="F173" s="108" t="s">
        <v>227</v>
      </c>
      <c r="G173" s="108" t="s">
        <v>335</v>
      </c>
      <c r="H173" s="109">
        <v>0</v>
      </c>
      <c r="I173" s="110">
        <v>0</v>
      </c>
      <c r="J173" s="111">
        <v>4728</v>
      </c>
      <c r="K173" s="110">
        <v>0</v>
      </c>
      <c r="L173" s="201">
        <f t="shared" si="21"/>
        <v>0</v>
      </c>
    </row>
    <row r="174" spans="1:12" s="252" customFormat="1" ht="17.25" customHeight="1" x14ac:dyDescent="0.2">
      <c r="A174" s="246"/>
      <c r="B174" s="287" t="s">
        <v>75</v>
      </c>
      <c r="C174" s="287" t="s">
        <v>563</v>
      </c>
      <c r="D174" s="261" t="s">
        <v>564</v>
      </c>
      <c r="E174" s="290" t="s">
        <v>565</v>
      </c>
      <c r="F174" s="108" t="s">
        <v>227</v>
      </c>
      <c r="G174" s="108" t="s">
        <v>335</v>
      </c>
      <c r="H174" s="109">
        <v>0</v>
      </c>
      <c r="I174" s="110">
        <v>0</v>
      </c>
      <c r="J174" s="111">
        <v>2921</v>
      </c>
      <c r="K174" s="110">
        <v>103</v>
      </c>
      <c r="L174" s="201">
        <f t="shared" si="21"/>
        <v>3.5261896610749743</v>
      </c>
    </row>
    <row r="175" spans="1:12" s="252" customFormat="1" ht="17.25" customHeight="1" x14ac:dyDescent="0.2">
      <c r="A175" s="246"/>
      <c r="B175" s="287" t="s">
        <v>75</v>
      </c>
      <c r="C175" s="287" t="s">
        <v>566</v>
      </c>
      <c r="D175" s="261" t="s">
        <v>567</v>
      </c>
      <c r="E175" s="290" t="s">
        <v>525</v>
      </c>
      <c r="F175" s="108" t="s">
        <v>227</v>
      </c>
      <c r="G175" s="108" t="s">
        <v>335</v>
      </c>
      <c r="H175" s="109">
        <v>0</v>
      </c>
      <c r="I175" s="110">
        <v>0</v>
      </c>
      <c r="J175" s="111">
        <v>6000</v>
      </c>
      <c r="K175" s="110">
        <v>0</v>
      </c>
      <c r="L175" s="201">
        <f t="shared" si="21"/>
        <v>0</v>
      </c>
    </row>
    <row r="176" spans="1:12" s="319" customFormat="1" ht="28.5" customHeight="1" x14ac:dyDescent="0.2">
      <c r="A176" s="246"/>
      <c r="B176" s="287" t="s">
        <v>75</v>
      </c>
      <c r="C176" s="287" t="s">
        <v>568</v>
      </c>
      <c r="D176" s="261" t="s">
        <v>569</v>
      </c>
      <c r="E176" s="290" t="s">
        <v>167</v>
      </c>
      <c r="F176" s="108" t="s">
        <v>227</v>
      </c>
      <c r="G176" s="108" t="s">
        <v>570</v>
      </c>
      <c r="H176" s="318">
        <v>911366</v>
      </c>
      <c r="I176" s="110">
        <v>6000</v>
      </c>
      <c r="J176" s="111">
        <v>8365.7999999999993</v>
      </c>
      <c r="K176" s="110">
        <v>7742</v>
      </c>
      <c r="L176" s="201">
        <f t="shared" si="9"/>
        <v>92.54345071601044</v>
      </c>
    </row>
    <row r="177" spans="1:13" s="252" customFormat="1" ht="17.25" customHeight="1" x14ac:dyDescent="0.2">
      <c r="A177" s="246"/>
      <c r="B177" s="287" t="s">
        <v>75</v>
      </c>
      <c r="C177" s="287" t="s">
        <v>571</v>
      </c>
      <c r="D177" s="261" t="s">
        <v>572</v>
      </c>
      <c r="E177" s="290"/>
      <c r="F177" s="108" t="s">
        <v>183</v>
      </c>
      <c r="G177" s="108" t="s">
        <v>335</v>
      </c>
      <c r="H177" s="109">
        <v>1006</v>
      </c>
      <c r="I177" s="110">
        <v>0</v>
      </c>
      <c r="J177" s="111">
        <v>22300</v>
      </c>
      <c r="K177" s="110">
        <v>1019</v>
      </c>
      <c r="L177" s="201">
        <f>K177/J177*100</f>
        <v>4.5695067264573996</v>
      </c>
    </row>
    <row r="178" spans="1:13" s="252" customFormat="1" ht="17.25" customHeight="1" thickBot="1" x14ac:dyDescent="0.25">
      <c r="A178" s="246"/>
      <c r="B178" s="287" t="s">
        <v>75</v>
      </c>
      <c r="C178" s="287" t="s">
        <v>573</v>
      </c>
      <c r="D178" s="261" t="s">
        <v>574</v>
      </c>
      <c r="E178" s="290" t="s">
        <v>186</v>
      </c>
      <c r="F178" s="108" t="s">
        <v>227</v>
      </c>
      <c r="G178" s="108" t="s">
        <v>335</v>
      </c>
      <c r="H178" s="109">
        <v>114</v>
      </c>
      <c r="I178" s="110">
        <v>0</v>
      </c>
      <c r="J178" s="111">
        <v>114</v>
      </c>
      <c r="K178" s="110">
        <v>114</v>
      </c>
      <c r="L178" s="201">
        <f t="shared" ref="L178:L198" si="22">K178/J178*100</f>
        <v>100</v>
      </c>
    </row>
    <row r="179" spans="1:13" s="149" customFormat="1" ht="38.25" customHeight="1" thickBot="1" x14ac:dyDescent="0.3">
      <c r="A179" s="215"/>
      <c r="B179" s="867" t="s">
        <v>135</v>
      </c>
      <c r="C179" s="868"/>
      <c r="D179" s="868"/>
      <c r="E179" s="869"/>
      <c r="F179" s="126"/>
      <c r="G179" s="126"/>
      <c r="H179" s="127"/>
      <c r="I179" s="94">
        <f>I180+I185</f>
        <v>4400</v>
      </c>
      <c r="J179" s="95">
        <f t="shared" ref="J179:K179" si="23">J180+J185</f>
        <v>18380.400000000001</v>
      </c>
      <c r="K179" s="94">
        <f t="shared" si="23"/>
        <v>1813</v>
      </c>
      <c r="L179" s="216">
        <f t="shared" si="22"/>
        <v>9.8637679267045328</v>
      </c>
      <c r="M179" s="125"/>
    </row>
    <row r="180" spans="1:13" s="150" customFormat="1" ht="19.5" customHeight="1" thickBot="1" x14ac:dyDescent="0.25">
      <c r="A180" s="184"/>
      <c r="B180" s="879" t="s">
        <v>292</v>
      </c>
      <c r="C180" s="880"/>
      <c r="D180" s="880"/>
      <c r="E180" s="881"/>
      <c r="F180" s="117"/>
      <c r="G180" s="117"/>
      <c r="H180" s="118"/>
      <c r="I180" s="97">
        <f>SUM(I181:I184)</f>
        <v>700</v>
      </c>
      <c r="J180" s="98">
        <f t="shared" ref="J180:K180" si="24">SUM(J181:J184)</f>
        <v>3508</v>
      </c>
      <c r="K180" s="97">
        <f t="shared" si="24"/>
        <v>1304</v>
      </c>
      <c r="L180" s="212">
        <f t="shared" si="22"/>
        <v>37.172177879133415</v>
      </c>
      <c r="M180" s="75"/>
    </row>
    <row r="181" spans="1:13" ht="16.5" customHeight="1" x14ac:dyDescent="0.2">
      <c r="B181" s="320" t="s">
        <v>297</v>
      </c>
      <c r="C181" s="321" t="s">
        <v>575</v>
      </c>
      <c r="D181" s="322" t="s">
        <v>576</v>
      </c>
      <c r="E181" s="323" t="s">
        <v>121</v>
      </c>
      <c r="F181" s="170" t="s">
        <v>227</v>
      </c>
      <c r="G181" s="170" t="s">
        <v>335</v>
      </c>
      <c r="H181" s="171">
        <v>0</v>
      </c>
      <c r="I181" s="172">
        <v>700</v>
      </c>
      <c r="J181" s="324">
        <v>700</v>
      </c>
      <c r="K181" s="172">
        <v>0</v>
      </c>
      <c r="L181" s="325">
        <f t="shared" si="22"/>
        <v>0</v>
      </c>
    </row>
    <row r="182" spans="1:13" ht="16.5" customHeight="1" x14ac:dyDescent="0.2">
      <c r="B182" s="320" t="s">
        <v>297</v>
      </c>
      <c r="C182" s="321" t="s">
        <v>577</v>
      </c>
      <c r="D182" s="322" t="s">
        <v>578</v>
      </c>
      <c r="E182" s="323" t="s">
        <v>121</v>
      </c>
      <c r="F182" s="167" t="s">
        <v>227</v>
      </c>
      <c r="G182" s="167" t="s">
        <v>335</v>
      </c>
      <c r="H182" s="164">
        <v>0</v>
      </c>
      <c r="I182" s="168">
        <v>0</v>
      </c>
      <c r="J182" s="169">
        <v>588</v>
      </c>
      <c r="K182" s="110">
        <v>587</v>
      </c>
      <c r="L182" s="254">
        <f t="shared" si="22"/>
        <v>99.829931972789126</v>
      </c>
    </row>
    <row r="183" spans="1:13" ht="16.5" customHeight="1" x14ac:dyDescent="0.2">
      <c r="B183" s="320" t="s">
        <v>297</v>
      </c>
      <c r="C183" s="321" t="s">
        <v>579</v>
      </c>
      <c r="D183" s="322" t="s">
        <v>580</v>
      </c>
      <c r="E183" s="323" t="s">
        <v>121</v>
      </c>
      <c r="F183" s="167" t="s">
        <v>227</v>
      </c>
      <c r="G183" s="167" t="s">
        <v>335</v>
      </c>
      <c r="H183" s="164">
        <v>0</v>
      </c>
      <c r="I183" s="168">
        <v>0</v>
      </c>
      <c r="J183" s="169">
        <v>420</v>
      </c>
      <c r="K183" s="110">
        <v>415</v>
      </c>
      <c r="L183" s="254">
        <f t="shared" si="22"/>
        <v>98.80952380952381</v>
      </c>
    </row>
    <row r="184" spans="1:13" ht="16.5" customHeight="1" thickBot="1" x14ac:dyDescent="0.25">
      <c r="B184" s="320" t="s">
        <v>297</v>
      </c>
      <c r="C184" s="321" t="s">
        <v>581</v>
      </c>
      <c r="D184" s="322" t="s">
        <v>582</v>
      </c>
      <c r="E184" s="323" t="s">
        <v>121</v>
      </c>
      <c r="F184" s="167" t="s">
        <v>227</v>
      </c>
      <c r="G184" s="167" t="s">
        <v>335</v>
      </c>
      <c r="H184" s="164">
        <v>0</v>
      </c>
      <c r="I184" s="168">
        <v>0</v>
      </c>
      <c r="J184" s="169">
        <v>1800</v>
      </c>
      <c r="K184" s="110">
        <v>302</v>
      </c>
      <c r="L184" s="254">
        <f t="shared" si="22"/>
        <v>16.777777777777779</v>
      </c>
    </row>
    <row r="185" spans="1:13" s="150" customFormat="1" ht="19.5" customHeight="1" thickBot="1" x14ac:dyDescent="0.25">
      <c r="A185" s="184"/>
      <c r="B185" s="879" t="s">
        <v>298</v>
      </c>
      <c r="C185" s="880"/>
      <c r="D185" s="880"/>
      <c r="E185" s="881"/>
      <c r="F185" s="117"/>
      <c r="G185" s="117"/>
      <c r="H185" s="118"/>
      <c r="I185" s="97">
        <f>SUM(I186:I191)</f>
        <v>3700</v>
      </c>
      <c r="J185" s="98">
        <f t="shared" ref="J185:K185" si="25">SUM(J186:J191)</f>
        <v>14872.4</v>
      </c>
      <c r="K185" s="97">
        <f t="shared" si="25"/>
        <v>509</v>
      </c>
      <c r="L185" s="212">
        <f t="shared" si="22"/>
        <v>3.422446948710363</v>
      </c>
      <c r="M185" s="75"/>
    </row>
    <row r="186" spans="1:13" s="150" customFormat="1" ht="16.5" customHeight="1" x14ac:dyDescent="0.2">
      <c r="A186" s="184"/>
      <c r="B186" s="326" t="s">
        <v>76</v>
      </c>
      <c r="C186" s="327" t="s">
        <v>299</v>
      </c>
      <c r="D186" s="328" t="s">
        <v>300</v>
      </c>
      <c r="E186" s="329" t="s">
        <v>301</v>
      </c>
      <c r="F186" s="330" t="s">
        <v>227</v>
      </c>
      <c r="G186" s="330" t="s">
        <v>168</v>
      </c>
      <c r="H186" s="331">
        <v>44264</v>
      </c>
      <c r="I186" s="332">
        <v>500</v>
      </c>
      <c r="J186" s="333">
        <v>379.1</v>
      </c>
      <c r="K186" s="332">
        <v>0</v>
      </c>
      <c r="L186" s="334">
        <f t="shared" si="22"/>
        <v>0</v>
      </c>
    </row>
    <row r="187" spans="1:13" s="150" customFormat="1" ht="16.5" customHeight="1" x14ac:dyDescent="0.2">
      <c r="A187" s="184"/>
      <c r="B187" s="320" t="s">
        <v>76</v>
      </c>
      <c r="C187" s="335" t="s">
        <v>302</v>
      </c>
      <c r="D187" s="322" t="s">
        <v>303</v>
      </c>
      <c r="E187" s="323" t="s">
        <v>304</v>
      </c>
      <c r="F187" s="157" t="s">
        <v>227</v>
      </c>
      <c r="G187" s="157" t="s">
        <v>242</v>
      </c>
      <c r="H187" s="158">
        <v>332</v>
      </c>
      <c r="I187" s="159">
        <v>500</v>
      </c>
      <c r="J187" s="336">
        <v>500</v>
      </c>
      <c r="K187" s="159">
        <v>72</v>
      </c>
      <c r="L187" s="337">
        <f t="shared" si="22"/>
        <v>14.399999999999999</v>
      </c>
    </row>
    <row r="188" spans="1:13" s="150" customFormat="1" ht="16.5" customHeight="1" x14ac:dyDescent="0.2">
      <c r="A188" s="184"/>
      <c r="B188" s="320" t="s">
        <v>76</v>
      </c>
      <c r="C188" s="335" t="s">
        <v>307</v>
      </c>
      <c r="D188" s="322" t="s">
        <v>308</v>
      </c>
      <c r="E188" s="323" t="s">
        <v>304</v>
      </c>
      <c r="F188" s="157" t="s">
        <v>227</v>
      </c>
      <c r="G188" s="157" t="s">
        <v>242</v>
      </c>
      <c r="H188" s="158">
        <v>1166</v>
      </c>
      <c r="I188" s="159">
        <v>1500</v>
      </c>
      <c r="J188" s="336">
        <v>1500</v>
      </c>
      <c r="K188" s="159">
        <v>0</v>
      </c>
      <c r="L188" s="337">
        <f t="shared" si="22"/>
        <v>0</v>
      </c>
    </row>
    <row r="189" spans="1:13" s="150" customFormat="1" ht="16.5" customHeight="1" x14ac:dyDescent="0.2">
      <c r="A189" s="184"/>
      <c r="B189" s="320" t="s">
        <v>76</v>
      </c>
      <c r="C189" s="335" t="s">
        <v>305</v>
      </c>
      <c r="D189" s="322" t="s">
        <v>583</v>
      </c>
      <c r="E189" s="323" t="s">
        <v>304</v>
      </c>
      <c r="F189" s="157" t="s">
        <v>336</v>
      </c>
      <c r="G189" s="157" t="s">
        <v>257</v>
      </c>
      <c r="H189" s="158">
        <v>0</v>
      </c>
      <c r="I189" s="159">
        <v>1200</v>
      </c>
      <c r="J189" s="336">
        <f>1200+10856</f>
        <v>12056</v>
      </c>
      <c r="K189" s="159">
        <v>0</v>
      </c>
      <c r="L189" s="337">
        <f t="shared" si="22"/>
        <v>0</v>
      </c>
    </row>
    <row r="190" spans="1:13" s="150" customFormat="1" ht="16.5" customHeight="1" x14ac:dyDescent="0.2">
      <c r="A190" s="184"/>
      <c r="B190" s="320" t="s">
        <v>76</v>
      </c>
      <c r="C190" s="335" t="s">
        <v>584</v>
      </c>
      <c r="D190" s="322" t="s">
        <v>585</v>
      </c>
      <c r="E190" s="323" t="s">
        <v>586</v>
      </c>
      <c r="F190" s="157" t="s">
        <v>227</v>
      </c>
      <c r="G190" s="157" t="s">
        <v>335</v>
      </c>
      <c r="H190" s="158">
        <v>0</v>
      </c>
      <c r="I190" s="159">
        <v>0</v>
      </c>
      <c r="J190" s="336">
        <v>347.3</v>
      </c>
      <c r="K190" s="159">
        <v>347</v>
      </c>
      <c r="L190" s="337">
        <f t="shared" si="22"/>
        <v>99.913619349265758</v>
      </c>
    </row>
    <row r="191" spans="1:13" s="150" customFormat="1" ht="16.5" customHeight="1" thickBot="1" x14ac:dyDescent="0.25">
      <c r="A191" s="184"/>
      <c r="B191" s="338" t="s">
        <v>76</v>
      </c>
      <c r="C191" s="339" t="s">
        <v>587</v>
      </c>
      <c r="D191" s="340" t="s">
        <v>588</v>
      </c>
      <c r="E191" s="341" t="s">
        <v>589</v>
      </c>
      <c r="F191" s="342" t="s">
        <v>227</v>
      </c>
      <c r="G191" s="342" t="s">
        <v>335</v>
      </c>
      <c r="H191" s="343">
        <v>0</v>
      </c>
      <c r="I191" s="344">
        <v>0</v>
      </c>
      <c r="J191" s="345">
        <v>90</v>
      </c>
      <c r="K191" s="344">
        <v>90</v>
      </c>
      <c r="L191" s="346">
        <f t="shared" si="22"/>
        <v>100</v>
      </c>
    </row>
    <row r="192" spans="1:13" s="150" customFormat="1" ht="16.5" customHeight="1" x14ac:dyDescent="0.2">
      <c r="A192" s="184"/>
      <c r="B192" s="314"/>
      <c r="C192" s="347"/>
      <c r="D192" s="315"/>
      <c r="E192" s="348"/>
      <c r="F192" s="349"/>
      <c r="G192" s="349"/>
      <c r="H192" s="350"/>
      <c r="I192" s="351"/>
      <c r="J192" s="352"/>
      <c r="K192" s="351"/>
      <c r="L192" s="353"/>
    </row>
    <row r="193" spans="1:41" s="150" customFormat="1" ht="16.5" customHeight="1" x14ac:dyDescent="0.2">
      <c r="A193" s="184"/>
      <c r="B193" s="314"/>
      <c r="C193" s="347"/>
      <c r="D193" s="315"/>
      <c r="E193" s="348"/>
      <c r="F193" s="349"/>
      <c r="G193" s="349"/>
      <c r="H193" s="350"/>
      <c r="I193" s="351"/>
      <c r="J193" s="352"/>
      <c r="K193" s="351"/>
      <c r="L193" s="353"/>
    </row>
    <row r="194" spans="1:41" s="150" customFormat="1" ht="16.5" customHeight="1" thickBot="1" x14ac:dyDescent="0.25">
      <c r="A194" s="184"/>
      <c r="B194" s="314"/>
      <c r="C194" s="347"/>
      <c r="D194" s="315"/>
      <c r="E194" s="348"/>
      <c r="F194" s="349"/>
      <c r="G194" s="349"/>
      <c r="H194" s="350"/>
      <c r="I194" s="351"/>
      <c r="J194" s="352"/>
      <c r="K194" s="351"/>
      <c r="L194" s="245" t="s">
        <v>309</v>
      </c>
    </row>
    <row r="195" spans="1:41" ht="80.099999999999994" customHeight="1" thickBot="1" x14ac:dyDescent="0.25">
      <c r="B195" s="187" t="s">
        <v>216</v>
      </c>
      <c r="C195" s="188" t="s">
        <v>217</v>
      </c>
      <c r="D195" s="86" t="s">
        <v>218</v>
      </c>
      <c r="E195" s="87" t="s">
        <v>219</v>
      </c>
      <c r="F195" s="88" t="s">
        <v>220</v>
      </c>
      <c r="G195" s="88" t="s">
        <v>120</v>
      </c>
      <c r="H195" s="90" t="str">
        <f>H144</f>
        <v>Profinanco- váno od počátku akce k 31.12.2020</v>
      </c>
      <c r="I195" s="90" t="s">
        <v>138</v>
      </c>
      <c r="J195" s="91" t="s">
        <v>139</v>
      </c>
      <c r="K195" s="90" t="str">
        <f>K144</f>
        <v>Skutečnost čerpání/      odeslaný příspěvek k 31.12.2020</v>
      </c>
      <c r="L195" s="189" t="s">
        <v>221</v>
      </c>
    </row>
    <row r="196" spans="1:41" s="149" customFormat="1" ht="38.25" customHeight="1" thickBot="1" x14ac:dyDescent="0.3">
      <c r="A196" s="215"/>
      <c r="B196" s="882" t="s">
        <v>590</v>
      </c>
      <c r="C196" s="883"/>
      <c r="D196" s="883"/>
      <c r="E196" s="884"/>
      <c r="F196" s="354"/>
      <c r="G196" s="354"/>
      <c r="H196" s="355"/>
      <c r="I196" s="76">
        <f>I197</f>
        <v>0</v>
      </c>
      <c r="J196" s="77">
        <f t="shared" ref="J196:K196" si="26">J197</f>
        <v>344.7</v>
      </c>
      <c r="K196" s="76">
        <f t="shared" si="26"/>
        <v>353</v>
      </c>
      <c r="L196" s="356">
        <f t="shared" si="22"/>
        <v>102.40789091964027</v>
      </c>
      <c r="M196" s="125"/>
    </row>
    <row r="197" spans="1:41" s="150" customFormat="1" ht="19.5" customHeight="1" thickBot="1" x14ac:dyDescent="0.25">
      <c r="A197" s="184"/>
      <c r="B197" s="879" t="s">
        <v>591</v>
      </c>
      <c r="C197" s="880"/>
      <c r="D197" s="880"/>
      <c r="E197" s="881"/>
      <c r="F197" s="117"/>
      <c r="G197" s="117"/>
      <c r="H197" s="118"/>
      <c r="I197" s="97">
        <f>SUM(I198:I199)</f>
        <v>0</v>
      </c>
      <c r="J197" s="98">
        <f t="shared" ref="J197:K197" si="27">SUM(J198:J199)</f>
        <v>344.7</v>
      </c>
      <c r="K197" s="97">
        <f t="shared" si="27"/>
        <v>353</v>
      </c>
      <c r="L197" s="212">
        <f t="shared" si="22"/>
        <v>102.40789091964027</v>
      </c>
      <c r="M197" s="75"/>
    </row>
    <row r="198" spans="1:41" ht="19.5" customHeight="1" x14ac:dyDescent="0.2">
      <c r="B198" s="326" t="s">
        <v>592</v>
      </c>
      <c r="C198" s="327" t="s">
        <v>593</v>
      </c>
      <c r="D198" s="328" t="s">
        <v>594</v>
      </c>
      <c r="E198" s="329" t="s">
        <v>595</v>
      </c>
      <c r="F198" s="357" t="s">
        <v>183</v>
      </c>
      <c r="G198" s="357">
        <v>1</v>
      </c>
      <c r="H198" s="358"/>
      <c r="I198" s="359">
        <v>0</v>
      </c>
      <c r="J198" s="360">
        <v>1.2</v>
      </c>
      <c r="K198" s="359">
        <v>1</v>
      </c>
      <c r="L198" s="334">
        <f t="shared" si="22"/>
        <v>83.333333333333343</v>
      </c>
    </row>
    <row r="199" spans="1:41" ht="19.5" customHeight="1" thickBot="1" x14ac:dyDescent="0.25">
      <c r="B199" s="361" t="s">
        <v>592</v>
      </c>
      <c r="C199" s="362" t="s">
        <v>145</v>
      </c>
      <c r="D199" s="363" t="s">
        <v>165</v>
      </c>
      <c r="E199" s="364" t="s">
        <v>268</v>
      </c>
      <c r="F199" s="365" t="s">
        <v>269</v>
      </c>
      <c r="G199" s="365" t="s">
        <v>163</v>
      </c>
      <c r="H199" s="366">
        <v>133669.09374000001</v>
      </c>
      <c r="I199" s="367">
        <v>0</v>
      </c>
      <c r="J199" s="368">
        <v>343.5</v>
      </c>
      <c r="K199" s="367">
        <v>352</v>
      </c>
      <c r="L199" s="369" t="s">
        <v>192</v>
      </c>
    </row>
    <row r="200" spans="1:41" ht="15" thickBot="1" x14ac:dyDescent="0.25">
      <c r="J200" s="83"/>
      <c r="K200" s="83"/>
      <c r="L200" s="370"/>
    </row>
    <row r="201" spans="1:41" s="373" customFormat="1" ht="26.25" thickBot="1" x14ac:dyDescent="0.3">
      <c r="A201" s="371"/>
      <c r="B201" s="872" t="s">
        <v>596</v>
      </c>
      <c r="C201" s="873"/>
      <c r="D201" s="873"/>
      <c r="E201" s="873"/>
      <c r="F201" s="873"/>
      <c r="G201" s="873"/>
      <c r="H201" s="874"/>
      <c r="I201" s="94">
        <f>I196+I179+I145+I135+I125+I122+I46+I32+I19+I5</f>
        <v>138656.20000000001</v>
      </c>
      <c r="J201" s="95">
        <f>J196+J179+J145+J135+J125+J122+J46+J32+J19+J5</f>
        <v>324498.69999999995</v>
      </c>
      <c r="K201" s="94">
        <f>K196+K179+K145+K135+K125+K122+K46+K32+K19+K5</f>
        <v>140871.766</v>
      </c>
      <c r="L201" s="372">
        <f t="shared" ref="L201" si="28">K201/J201*100</f>
        <v>43.412120295089018</v>
      </c>
      <c r="N201" s="374"/>
      <c r="O201" s="182"/>
      <c r="P201" s="182"/>
      <c r="Q201" s="182"/>
      <c r="R201" s="182"/>
      <c r="S201" s="182"/>
      <c r="T201" s="182"/>
      <c r="U201" s="182"/>
      <c r="V201" s="182"/>
      <c r="W201" s="182"/>
      <c r="X201" s="182"/>
      <c r="Y201" s="182"/>
      <c r="Z201" s="182"/>
      <c r="AA201" s="182"/>
      <c r="AB201" s="182"/>
      <c r="AC201" s="182"/>
      <c r="AD201" s="182"/>
      <c r="AE201" s="182"/>
      <c r="AF201" s="182"/>
      <c r="AG201" s="182"/>
      <c r="AH201" s="182"/>
      <c r="AI201" s="182"/>
      <c r="AJ201" s="182"/>
      <c r="AK201" s="182"/>
      <c r="AL201" s="182"/>
      <c r="AM201" s="182"/>
      <c r="AN201" s="182"/>
      <c r="AO201" s="182"/>
    </row>
  </sheetData>
  <mergeCells count="33">
    <mergeCell ref="B196:E196"/>
    <mergeCell ref="B197:E197"/>
    <mergeCell ref="B201:H201"/>
    <mergeCell ref="B138:E138"/>
    <mergeCell ref="B145:E145"/>
    <mergeCell ref="B146:E146"/>
    <mergeCell ref="B179:E179"/>
    <mergeCell ref="B180:E180"/>
    <mergeCell ref="B185:E185"/>
    <mergeCell ref="B136:E136"/>
    <mergeCell ref="B47:E47"/>
    <mergeCell ref="B49:E49"/>
    <mergeCell ref="B51:E51"/>
    <mergeCell ref="B53:E53"/>
    <mergeCell ref="B79:E79"/>
    <mergeCell ref="B96:E96"/>
    <mergeCell ref="B122:E122"/>
    <mergeCell ref="B123:E123"/>
    <mergeCell ref="B125:E125"/>
    <mergeCell ref="B126:E126"/>
    <mergeCell ref="B135:E135"/>
    <mergeCell ref="B46:E46"/>
    <mergeCell ref="B1:H1"/>
    <mergeCell ref="B2:L2"/>
    <mergeCell ref="N4:N5"/>
    <mergeCell ref="B5:E5"/>
    <mergeCell ref="B6:E6"/>
    <mergeCell ref="B14:E14"/>
    <mergeCell ref="B19:E19"/>
    <mergeCell ref="B20:E20"/>
    <mergeCell ref="B30:E30"/>
    <mergeCell ref="B32:E32"/>
    <mergeCell ref="B33:E33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57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4C299-74F3-42CE-91FF-4DC5CC060F8B}">
  <dimension ref="A2:I5"/>
  <sheetViews>
    <sheetView workbookViewId="0">
      <selection activeCell="O180" sqref="O180"/>
    </sheetView>
  </sheetViews>
  <sheetFormatPr defaultRowHeight="12.75" x14ac:dyDescent="0.2"/>
  <cols>
    <col min="1" max="16384" width="9.140625" style="173"/>
  </cols>
  <sheetData>
    <row r="2" spans="1:9" x14ac:dyDescent="0.2">
      <c r="I2" s="173" t="s">
        <v>153</v>
      </c>
    </row>
    <row r="5" spans="1:9" x14ac:dyDescent="0.2">
      <c r="A5"/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F2:L2"/>
  <sheetViews>
    <sheetView topLeftCell="A331" zoomScaleNormal="100" workbookViewId="0">
      <selection activeCell="X600" sqref="X600"/>
    </sheetView>
  </sheetViews>
  <sheetFormatPr defaultRowHeight="12.75" x14ac:dyDescent="0.2"/>
  <cols>
    <col min="1" max="16384" width="9.140625" style="173"/>
  </cols>
  <sheetData>
    <row r="2" spans="6:12" ht="20.25" x14ac:dyDescent="0.3">
      <c r="F2" s="174"/>
      <c r="H2" s="174"/>
      <c r="L2" s="175" t="s">
        <v>151</v>
      </c>
    </row>
  </sheetData>
  <printOptions horizontalCentered="1"/>
  <pageMargins left="0.70866141732283472" right="0.70866141732283472" top="0.78740157480314965" bottom="0.78740157480314965" header="0.31496062992125984" footer="0.31496062992125984"/>
  <pageSetup paperSize="9" scale="6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06485-DA58-43C0-8561-33847FAF1267}">
  <dimension ref="F2:L2"/>
  <sheetViews>
    <sheetView zoomScaleNormal="100" workbookViewId="0">
      <selection activeCell="S499" sqref="S499"/>
    </sheetView>
  </sheetViews>
  <sheetFormatPr defaultRowHeight="12.75" x14ac:dyDescent="0.2"/>
  <cols>
    <col min="1" max="16384" width="9.140625" style="173"/>
  </cols>
  <sheetData>
    <row r="2" spans="6:12" ht="20.25" x14ac:dyDescent="0.3">
      <c r="F2" s="174"/>
      <c r="H2" s="174"/>
      <c r="L2" s="175" t="s">
        <v>152</v>
      </c>
    </row>
  </sheetData>
  <printOptions horizontalCentered="1"/>
  <pageMargins left="0.70866141732283472" right="0.70866141732283472" top="0.78740157480314965" bottom="0.78740157480314965" header="0.31496062992125984" footer="0.31496062992125984"/>
  <pageSetup paperSize="9" scale="6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86D46-C61A-48A0-8973-3490B2053E9E}">
  <dimension ref="F2:J2"/>
  <sheetViews>
    <sheetView tabSelected="1" topLeftCell="A109" workbookViewId="0">
      <selection activeCell="N285" sqref="N285"/>
    </sheetView>
  </sheetViews>
  <sheetFormatPr defaultRowHeight="12.75" x14ac:dyDescent="0.2"/>
  <sheetData>
    <row r="2" spans="6:10" ht="15" x14ac:dyDescent="0.2">
      <c r="F2" s="176" t="s">
        <v>314</v>
      </c>
      <c r="G2" s="173"/>
      <c r="H2" s="173"/>
      <c r="I2" s="173"/>
      <c r="J2" s="173"/>
    </row>
  </sheetData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A9732-6CB0-4F8D-BC99-ECA9492D5FA1}">
  <dimension ref="F2:I2"/>
  <sheetViews>
    <sheetView topLeftCell="A289" workbookViewId="0">
      <selection activeCell="I347" sqref="I347"/>
    </sheetView>
  </sheetViews>
  <sheetFormatPr defaultRowHeight="12.75" x14ac:dyDescent="0.2"/>
  <sheetData>
    <row r="2" spans="6:9" ht="15" x14ac:dyDescent="0.2">
      <c r="F2" s="176" t="s">
        <v>671</v>
      </c>
      <c r="I2" s="176"/>
    </row>
  </sheetData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13</vt:i4>
      </vt:variant>
      <vt:variant>
        <vt:lpstr>Pojmenované oblasti</vt:lpstr>
      </vt:variant>
      <vt:variant>
        <vt:i4>6</vt:i4>
      </vt:variant>
    </vt:vector>
  </HeadingPairs>
  <TitlesOfParts>
    <vt:vector size="19" baseType="lpstr">
      <vt:lpstr>Příloha č.1 - MŠ a ZŠ</vt:lpstr>
      <vt:lpstr>Příloha č. 2 - SeS</vt:lpstr>
      <vt:lpstr>Příloha č. 3 - Osmička pro rod.</vt:lpstr>
      <vt:lpstr>Příloha č. 4 - GC</vt:lpstr>
      <vt:lpstr>Příloha č. 5 - SOS</vt:lpstr>
      <vt:lpstr>Příloha č. 6  - platy str.1</vt:lpstr>
      <vt:lpstr>Příloha č. 6 - OOV str. 2</vt:lpstr>
      <vt:lpstr>Příloha č. 7 - KV</vt:lpstr>
      <vt:lpstr>Příloha č. 8 - Osmá správa maje</vt:lpstr>
      <vt:lpstr>Příloha č. 9 -Správa tep. hos.</vt:lpstr>
      <vt:lpstr>Příloha č. 10- Centrum Palmovka</vt:lpstr>
      <vt:lpstr>Příloha č.11 - IPODEC</vt:lpstr>
      <vt:lpstr>Příloha č. 12 - SeS</vt:lpstr>
      <vt:lpstr>'Příloha č. 2 - SeS'!Oblast_tisku</vt:lpstr>
      <vt:lpstr>'Příloha č. 4 - GC'!Oblast_tisku</vt:lpstr>
      <vt:lpstr>'Příloha č. 6  - platy str.1'!Oblast_tisku</vt:lpstr>
      <vt:lpstr>'Příloha č. 6 - OOV str. 2'!Oblast_tisku</vt:lpstr>
      <vt:lpstr>'Příloha č. 7 - KV'!Oblast_tisku</vt:lpstr>
      <vt:lpstr>'Příloha č.1 - MŠ a ZŠ'!Oblast_tisku</vt:lpstr>
    </vt:vector>
  </TitlesOfParts>
  <Company>ObÚ Praha 8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1198</dc:creator>
  <cp:lastModifiedBy>Wolná Karin Ing. (P8)</cp:lastModifiedBy>
  <cp:lastPrinted>2021-05-12T07:55:37Z</cp:lastPrinted>
  <dcterms:created xsi:type="dcterms:W3CDTF">1997-10-24T08:49:21Z</dcterms:created>
  <dcterms:modified xsi:type="dcterms:W3CDTF">2021-05-12T07:55:52Z</dcterms:modified>
</cp:coreProperties>
</file>