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684224D1-64A7-4775-A740-7EFC2B662014}" xr6:coauthVersionLast="47" xr6:coauthVersionMax="47" xr10:uidLastSave="{00000000-0000-0000-0000-000000000000}"/>
  <bookViews>
    <workbookView xWindow="-120" yWindow="-120" windowWidth="29040" windowHeight="17640" tabRatio="785" xr2:uid="{00000000-000D-0000-FFFF-FFFF00000000}"/>
  </bookViews>
  <sheets>
    <sheet name="Kap.01" sheetId="31" r:id="rId1"/>
    <sheet name="Kap.02 " sheetId="32" r:id="rId2"/>
    <sheet name="Kap. 03 " sheetId="33" r:id="rId3"/>
    <sheet name="Kap. 04" sheetId="34" r:id="rId4"/>
    <sheet name="Kap. 05" sheetId="35" r:id="rId5"/>
    <sheet name="Kap. 06 " sheetId="36" r:id="rId6"/>
    <sheet name="Kap. 07 " sheetId="37" r:id="rId7"/>
    <sheet name="Kap. 08 " sheetId="38" r:id="rId8"/>
    <sheet name="Kap. 09 " sheetId="39" r:id="rId9"/>
    <sheet name="Kap. 10 " sheetId="40" r:id="rId10"/>
  </sheets>
  <externalReferences>
    <externalReference r:id="rId11"/>
  </externalReferences>
  <definedNames>
    <definedName name="_xlnm.Print_Area" localSheetId="8">'Kap. 09 '!$A$1:$I$148</definedName>
    <definedName name="_xlnm.Print_Area" localSheetId="0">Kap.01!$A$1:$J$44</definedName>
    <definedName name="_xlnm.Print_Area" localSheetId="1">'Kap.02 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0" i="40" l="1"/>
  <c r="G28" i="40"/>
  <c r="G31" i="40" s="1"/>
  <c r="F28" i="40"/>
  <c r="F31" i="40" s="1"/>
  <c r="E28" i="40"/>
  <c r="E31" i="40" s="1"/>
  <c r="I19" i="40"/>
  <c r="H19" i="40"/>
  <c r="G17" i="40"/>
  <c r="I17" i="40" s="1"/>
  <c r="F17" i="40"/>
  <c r="E17" i="40"/>
  <c r="I15" i="40"/>
  <c r="I14" i="40"/>
  <c r="I13" i="40"/>
  <c r="I10" i="40"/>
  <c r="H10" i="40"/>
  <c r="G8" i="40"/>
  <c r="G21" i="40" s="1"/>
  <c r="F8" i="40"/>
  <c r="F21" i="40" s="1"/>
  <c r="F33" i="40" s="1"/>
  <c r="E8" i="40"/>
  <c r="E21" i="40" s="1"/>
  <c r="E33" i="40" s="1"/>
  <c r="G6" i="40"/>
  <c r="G26" i="40" s="1"/>
  <c r="F6" i="40"/>
  <c r="F26" i="40" s="1"/>
  <c r="I116" i="39"/>
  <c r="I115" i="39"/>
  <c r="H114" i="39"/>
  <c r="F114" i="39"/>
  <c r="I114" i="39" s="1"/>
  <c r="I113" i="39"/>
  <c r="H113" i="39"/>
  <c r="I112" i="39"/>
  <c r="H112" i="39"/>
  <c r="I111" i="39"/>
  <c r="H111" i="39"/>
  <c r="G110" i="39"/>
  <c r="H110" i="39" s="1"/>
  <c r="E110" i="39"/>
  <c r="I109" i="39"/>
  <c r="I108" i="39"/>
  <c r="I107" i="39"/>
  <c r="I106" i="39"/>
  <c r="H106" i="39"/>
  <c r="G105" i="39"/>
  <c r="G117" i="39" s="1"/>
  <c r="F105" i="39"/>
  <c r="E105" i="39"/>
  <c r="E117" i="39" s="1"/>
  <c r="I95" i="39"/>
  <c r="H95" i="39"/>
  <c r="G94" i="39"/>
  <c r="H94" i="39" s="1"/>
  <c r="F94" i="39"/>
  <c r="E94" i="39"/>
  <c r="I93" i="39"/>
  <c r="H93" i="39"/>
  <c r="I92" i="39"/>
  <c r="H92" i="39"/>
  <c r="I91" i="39"/>
  <c r="H91" i="39"/>
  <c r="I90" i="39"/>
  <c r="H90" i="39"/>
  <c r="I89" i="39"/>
  <c r="H89" i="39"/>
  <c r="I88" i="39"/>
  <c r="H88" i="39"/>
  <c r="I87" i="39"/>
  <c r="H87" i="39"/>
  <c r="I86" i="39"/>
  <c r="H86" i="39"/>
  <c r="I85" i="39"/>
  <c r="H85" i="39"/>
  <c r="G84" i="39"/>
  <c r="I84" i="39" s="1"/>
  <c r="F84" i="39"/>
  <c r="E84" i="39"/>
  <c r="I82" i="39"/>
  <c r="H82" i="39"/>
  <c r="I81" i="39"/>
  <c r="H81" i="39"/>
  <c r="I80" i="39"/>
  <c r="H80" i="39"/>
  <c r="I79" i="39"/>
  <c r="H79" i="39"/>
  <c r="I78" i="39"/>
  <c r="H78" i="39"/>
  <c r="I77" i="39"/>
  <c r="H77" i="39"/>
  <c r="I76" i="39"/>
  <c r="H76" i="39"/>
  <c r="I75" i="39"/>
  <c r="H75" i="39"/>
  <c r="I74" i="39"/>
  <c r="H74" i="39"/>
  <c r="I73" i="39"/>
  <c r="H73" i="39"/>
  <c r="I72" i="39"/>
  <c r="H72" i="39"/>
  <c r="I71" i="39"/>
  <c r="H71" i="39"/>
  <c r="I70" i="39"/>
  <c r="H70" i="39"/>
  <c r="I69" i="39"/>
  <c r="H69" i="39"/>
  <c r="I68" i="39"/>
  <c r="H68" i="39"/>
  <c r="I67" i="39"/>
  <c r="H67" i="39"/>
  <c r="I66" i="39"/>
  <c r="H66" i="39"/>
  <c r="I65" i="39"/>
  <c r="H65" i="39"/>
  <c r="I64" i="39"/>
  <c r="H64" i="39"/>
  <c r="I63" i="39"/>
  <c r="H63" i="39"/>
  <c r="I62" i="39"/>
  <c r="H62" i="39"/>
  <c r="I61" i="39"/>
  <c r="H61" i="39"/>
  <c r="I60" i="39"/>
  <c r="H60" i="39"/>
  <c r="I59" i="39"/>
  <c r="G59" i="39"/>
  <c r="H59" i="39" s="1"/>
  <c r="F59" i="39"/>
  <c r="E59" i="39"/>
  <c r="I58" i="39"/>
  <c r="H58" i="39"/>
  <c r="I57" i="39"/>
  <c r="H57" i="39"/>
  <c r="I56" i="39"/>
  <c r="I55" i="39"/>
  <c r="I54" i="39"/>
  <c r="H54" i="39"/>
  <c r="G54" i="39"/>
  <c r="F54" i="39"/>
  <c r="E54" i="39"/>
  <c r="G53" i="39"/>
  <c r="I53" i="39" s="1"/>
  <c r="F53" i="39"/>
  <c r="E53" i="39"/>
  <c r="F52" i="39"/>
  <c r="F103" i="39" s="1"/>
  <c r="I38" i="39"/>
  <c r="H38" i="39"/>
  <c r="I37" i="39"/>
  <c r="H37" i="39"/>
  <c r="G36" i="39"/>
  <c r="H36" i="39" s="1"/>
  <c r="F36" i="39"/>
  <c r="I36" i="39" s="1"/>
  <c r="E36" i="39"/>
  <c r="I34" i="39"/>
  <c r="H34" i="39"/>
  <c r="G33" i="39"/>
  <c r="I33" i="39" s="1"/>
  <c r="F33" i="39"/>
  <c r="E33" i="39"/>
  <c r="I32" i="39"/>
  <c r="G31" i="39"/>
  <c r="I31" i="39" s="1"/>
  <c r="F31" i="39"/>
  <c r="E31" i="39"/>
  <c r="I30" i="39"/>
  <c r="H30" i="39"/>
  <c r="I29" i="39"/>
  <c r="H29" i="39"/>
  <c r="I28" i="39"/>
  <c r="H28" i="39"/>
  <c r="I27" i="39"/>
  <c r="H27" i="39"/>
  <c r="I26" i="39"/>
  <c r="H26" i="39"/>
  <c r="I25" i="39"/>
  <c r="H25" i="39"/>
  <c r="I24" i="39"/>
  <c r="H24" i="39"/>
  <c r="G23" i="39"/>
  <c r="H23" i="39" s="1"/>
  <c r="F23" i="39"/>
  <c r="E23" i="39"/>
  <c r="I22" i="39"/>
  <c r="H22" i="39"/>
  <c r="I21" i="39"/>
  <c r="H21" i="39"/>
  <c r="I20" i="39"/>
  <c r="H20" i="39"/>
  <c r="I19" i="39"/>
  <c r="H19" i="39"/>
  <c r="I18" i="39"/>
  <c r="I17" i="39"/>
  <c r="H17" i="39"/>
  <c r="I16" i="39"/>
  <c r="H16" i="39"/>
  <c r="I15" i="39"/>
  <c r="H15" i="39"/>
  <c r="I14" i="39"/>
  <c r="H14" i="39"/>
  <c r="I13" i="39"/>
  <c r="H13" i="39"/>
  <c r="I12" i="39"/>
  <c r="H12" i="39"/>
  <c r="I11" i="39"/>
  <c r="H11" i="39"/>
  <c r="I10" i="39"/>
  <c r="H10" i="39"/>
  <c r="I9" i="39"/>
  <c r="H9" i="39"/>
  <c r="G8" i="39"/>
  <c r="G7" i="39" s="1"/>
  <c r="F8" i="39"/>
  <c r="F7" i="39" s="1"/>
  <c r="F96" i="39" s="1"/>
  <c r="E8" i="39"/>
  <c r="E7" i="39" s="1"/>
  <c r="E96" i="39" s="1"/>
  <c r="E119" i="39" s="1"/>
  <c r="G5" i="39"/>
  <c r="G52" i="39" s="1"/>
  <c r="G103" i="39" s="1"/>
  <c r="F5" i="39"/>
  <c r="E63" i="38"/>
  <c r="I62" i="38"/>
  <c r="I61" i="38"/>
  <c r="I60" i="38"/>
  <c r="H60" i="38"/>
  <c r="I59" i="38"/>
  <c r="I58" i="38"/>
  <c r="I57" i="38"/>
  <c r="F56" i="38"/>
  <c r="I56" i="38" s="1"/>
  <c r="I55" i="38"/>
  <c r="I54" i="38"/>
  <c r="I53" i="38"/>
  <c r="I52" i="38"/>
  <c r="I51" i="38"/>
  <c r="I50" i="38"/>
  <c r="H50" i="38"/>
  <c r="H49" i="38"/>
  <c r="I48" i="38"/>
  <c r="H48" i="38"/>
  <c r="I47" i="38"/>
  <c r="H47" i="38"/>
  <c r="H46" i="38"/>
  <c r="H39" i="38"/>
  <c r="I38" i="38"/>
  <c r="I37" i="38"/>
  <c r="I36" i="38"/>
  <c r="I35" i="38"/>
  <c r="H35" i="38"/>
  <c r="I34" i="38"/>
  <c r="H34" i="38"/>
  <c r="I33" i="38"/>
  <c r="I32" i="38"/>
  <c r="F31" i="38"/>
  <c r="I31" i="38" s="1"/>
  <c r="I30" i="38"/>
  <c r="H29" i="38"/>
  <c r="I28" i="38"/>
  <c r="H28" i="38"/>
  <c r="I27" i="38"/>
  <c r="H27" i="38"/>
  <c r="I26" i="38"/>
  <c r="H26" i="38"/>
  <c r="I25" i="38"/>
  <c r="H25" i="38"/>
  <c r="G24" i="38"/>
  <c r="I24" i="38" s="1"/>
  <c r="F24" i="38"/>
  <c r="F63" i="38" s="1"/>
  <c r="E24" i="38"/>
  <c r="I16" i="38"/>
  <c r="H16" i="38"/>
  <c r="G15" i="38"/>
  <c r="G17" i="38" s="1"/>
  <c r="F15" i="38"/>
  <c r="F17" i="38" s="1"/>
  <c r="E15" i="38"/>
  <c r="E17" i="38" s="1"/>
  <c r="E65" i="38" s="1"/>
  <c r="I14" i="38"/>
  <c r="H14" i="38"/>
  <c r="I13" i="38"/>
  <c r="H13" i="38"/>
  <c r="I12" i="38"/>
  <c r="H12" i="38"/>
  <c r="I11" i="38"/>
  <c r="H11" i="38"/>
  <c r="I10" i="38"/>
  <c r="H10" i="38"/>
  <c r="I9" i="38"/>
  <c r="H9" i="38"/>
  <c r="I8" i="38"/>
  <c r="H8" i="38"/>
  <c r="G7" i="38"/>
  <c r="I7" i="38" s="1"/>
  <c r="F7" i="38"/>
  <c r="E7" i="38"/>
  <c r="E93" i="37"/>
  <c r="I92" i="37"/>
  <c r="I91" i="37"/>
  <c r="I90" i="37"/>
  <c r="G90" i="37"/>
  <c r="F90" i="37"/>
  <c r="E90" i="37"/>
  <c r="I89" i="37"/>
  <c r="G88" i="37"/>
  <c r="I88" i="37" s="1"/>
  <c r="F88" i="37"/>
  <c r="F93" i="37" s="1"/>
  <c r="I81" i="37"/>
  <c r="I79" i="37" s="1"/>
  <c r="I80" i="37"/>
  <c r="G79" i="37"/>
  <c r="F79" i="37"/>
  <c r="E79" i="37"/>
  <c r="I77" i="37"/>
  <c r="I76" i="37"/>
  <c r="I75" i="37"/>
  <c r="I73" i="37"/>
  <c r="G73" i="37"/>
  <c r="F73" i="37"/>
  <c r="E73" i="37"/>
  <c r="I70" i="37"/>
  <c r="I69" i="37"/>
  <c r="I68" i="37"/>
  <c r="I67" i="37"/>
  <c r="I66" i="37"/>
  <c r="I65" i="37"/>
  <c r="I64" i="37"/>
  <c r="I63" i="37"/>
  <c r="I62" i="37"/>
  <c r="I54" i="37"/>
  <c r="I53" i="37"/>
  <c r="I52" i="37"/>
  <c r="I51" i="37"/>
  <c r="I50" i="37"/>
  <c r="I49" i="37"/>
  <c r="I48" i="37"/>
  <c r="I47" i="37"/>
  <c r="I46" i="37"/>
  <c r="I45" i="37"/>
  <c r="I44" i="37"/>
  <c r="I43" i="37"/>
  <c r="I42" i="37"/>
  <c r="I41" i="37"/>
  <c r="I40" i="37"/>
  <c r="I39" i="37"/>
  <c r="I38" i="37"/>
  <c r="I37" i="37"/>
  <c r="I36" i="37"/>
  <c r="I35" i="37"/>
  <c r="G33" i="37"/>
  <c r="G82" i="37" s="1"/>
  <c r="F33" i="37"/>
  <c r="E33" i="37"/>
  <c r="I32" i="37"/>
  <c r="G31" i="37"/>
  <c r="I31" i="37" s="1"/>
  <c r="F31" i="37"/>
  <c r="E31" i="37"/>
  <c r="I30" i="37"/>
  <c r="G29" i="37"/>
  <c r="I29" i="37" s="1"/>
  <c r="F29" i="37"/>
  <c r="E29" i="37"/>
  <c r="I28" i="37"/>
  <c r="I27" i="37" s="1"/>
  <c r="G27" i="37"/>
  <c r="F27" i="37"/>
  <c r="E27" i="37"/>
  <c r="I26" i="37"/>
  <c r="G25" i="37"/>
  <c r="F25" i="37"/>
  <c r="E25" i="37"/>
  <c r="I23" i="37"/>
  <c r="I20" i="37"/>
  <c r="I18" i="37"/>
  <c r="I17" i="37"/>
  <c r="I16" i="37"/>
  <c r="H16" i="37"/>
  <c r="G15" i="37"/>
  <c r="I15" i="37" s="1"/>
  <c r="F15" i="37"/>
  <c r="E15" i="37"/>
  <c r="I13" i="37"/>
  <c r="H13" i="37"/>
  <c r="I12" i="37"/>
  <c r="H12" i="37"/>
  <c r="I11" i="37"/>
  <c r="H11" i="37"/>
  <c r="G10" i="37"/>
  <c r="I10" i="37" s="1"/>
  <c r="F10" i="37"/>
  <c r="E10" i="37"/>
  <c r="G7" i="37"/>
  <c r="I7" i="37" s="1"/>
  <c r="F7" i="37"/>
  <c r="F82" i="37" s="1"/>
  <c r="E7" i="37"/>
  <c r="E82" i="37" s="1"/>
  <c r="E95" i="37" s="1"/>
  <c r="G5" i="37"/>
  <c r="G59" i="37" s="1"/>
  <c r="G86" i="37" s="1"/>
  <c r="F5" i="37"/>
  <c r="F59" i="37" s="1"/>
  <c r="F86" i="37" s="1"/>
  <c r="I46" i="36"/>
  <c r="I45" i="36"/>
  <c r="I44" i="36"/>
  <c r="F43" i="36"/>
  <c r="I43" i="36" s="1"/>
  <c r="I42" i="36"/>
  <c r="I41" i="36"/>
  <c r="I40" i="36"/>
  <c r="I39" i="36"/>
  <c r="G38" i="36"/>
  <c r="G47" i="36" s="1"/>
  <c r="F38" i="36"/>
  <c r="F47" i="36" s="1"/>
  <c r="E38" i="36"/>
  <c r="E47" i="36" s="1"/>
  <c r="G36" i="36"/>
  <c r="F36" i="36"/>
  <c r="E32" i="36"/>
  <c r="I31" i="36"/>
  <c r="H31" i="36"/>
  <c r="I30" i="36"/>
  <c r="H30" i="36"/>
  <c r="H28" i="36"/>
  <c r="I27" i="36"/>
  <c r="H27" i="36"/>
  <c r="G27" i="36"/>
  <c r="F27" i="36"/>
  <c r="E27" i="36"/>
  <c r="I25" i="36"/>
  <c r="I24" i="36"/>
  <c r="I23" i="36"/>
  <c r="I22" i="36"/>
  <c r="H22" i="36"/>
  <c r="I21" i="36"/>
  <c r="H21" i="36"/>
  <c r="I20" i="36"/>
  <c r="H20" i="36"/>
  <c r="I19" i="36"/>
  <c r="H19" i="36"/>
  <c r="I18" i="36"/>
  <c r="I17" i="36"/>
  <c r="H17" i="36"/>
  <c r="I16" i="36"/>
  <c r="H16" i="36"/>
  <c r="I15" i="36"/>
  <c r="H15" i="36"/>
  <c r="I14" i="36"/>
  <c r="H14" i="36"/>
  <c r="I13" i="36"/>
  <c r="H13" i="36"/>
  <c r="I12" i="36"/>
  <c r="H12" i="36"/>
  <c r="I11" i="36"/>
  <c r="H11" i="36"/>
  <c r="I10" i="36"/>
  <c r="H10" i="36"/>
  <c r="I9" i="36"/>
  <c r="H9" i="36"/>
  <c r="G8" i="36"/>
  <c r="G32" i="36" s="1"/>
  <c r="F8" i="36"/>
  <c r="F32" i="36" s="1"/>
  <c r="E8" i="36"/>
  <c r="G5" i="36"/>
  <c r="F5" i="36"/>
  <c r="F31" i="35"/>
  <c r="E31" i="35"/>
  <c r="I30" i="35"/>
  <c r="G29" i="35"/>
  <c r="G31" i="35" s="1"/>
  <c r="I31" i="35" s="1"/>
  <c r="F29" i="35"/>
  <c r="E29" i="35"/>
  <c r="E21" i="35"/>
  <c r="E33" i="35" s="1"/>
  <c r="I20" i="35"/>
  <c r="H20" i="35"/>
  <c r="I19" i="35"/>
  <c r="H19" i="35"/>
  <c r="I18" i="35"/>
  <c r="I17" i="35"/>
  <c r="H17" i="35"/>
  <c r="I16" i="35"/>
  <c r="I15" i="35"/>
  <c r="H15" i="35"/>
  <c r="I14" i="35"/>
  <c r="H14" i="35"/>
  <c r="I13" i="35"/>
  <c r="H13" i="35"/>
  <c r="I12" i="35"/>
  <c r="H12" i="35"/>
  <c r="I11" i="35"/>
  <c r="H11" i="35"/>
  <c r="G10" i="35"/>
  <c r="I10" i="35" s="1"/>
  <c r="F10" i="35"/>
  <c r="F21" i="35" s="1"/>
  <c r="F33" i="35" s="1"/>
  <c r="E10" i="35"/>
  <c r="I9" i="35"/>
  <c r="G8" i="35"/>
  <c r="I8" i="35" s="1"/>
  <c r="F8" i="35"/>
  <c r="E8" i="35"/>
  <c r="F6" i="35"/>
  <c r="G6" i="35" s="1"/>
  <c r="G27" i="35" s="1"/>
  <c r="I301" i="34"/>
  <c r="I300" i="34"/>
  <c r="I299" i="34"/>
  <c r="I298" i="34"/>
  <c r="I297" i="34"/>
  <c r="H297" i="34"/>
  <c r="H296" i="34"/>
  <c r="F296" i="34"/>
  <c r="I296" i="34" s="1"/>
  <c r="I295" i="34"/>
  <c r="H295" i="34"/>
  <c r="I294" i="34"/>
  <c r="H294" i="34"/>
  <c r="H293" i="34"/>
  <c r="H292" i="34"/>
  <c r="I291" i="34"/>
  <c r="I290" i="34"/>
  <c r="H289" i="34"/>
  <c r="H288" i="34"/>
  <c r="I287" i="34"/>
  <c r="I286" i="34"/>
  <c r="I285" i="34"/>
  <c r="I284" i="34"/>
  <c r="I283" i="34"/>
  <c r="I282" i="34"/>
  <c r="H282" i="34"/>
  <c r="I281" i="34"/>
  <c r="H281" i="34"/>
  <c r="H280" i="34"/>
  <c r="I279" i="34"/>
  <c r="H279" i="34"/>
  <c r="I278" i="34"/>
  <c r="H278" i="34"/>
  <c r="I277" i="34"/>
  <c r="H277" i="34"/>
  <c r="I276" i="34"/>
  <c r="H276" i="34"/>
  <c r="H275" i="34"/>
  <c r="I274" i="34"/>
  <c r="H274" i="34"/>
  <c r="H273" i="34"/>
  <c r="I272" i="34"/>
  <c r="H272" i="34"/>
  <c r="I271" i="34"/>
  <c r="H271" i="34"/>
  <c r="H265" i="34"/>
  <c r="I264" i="34"/>
  <c r="H264" i="34"/>
  <c r="I263" i="34"/>
  <c r="H263" i="34"/>
  <c r="I262" i="34"/>
  <c r="H262" i="34"/>
  <c r="I261" i="34"/>
  <c r="H261" i="34"/>
  <c r="H260" i="34"/>
  <c r="F260" i="34"/>
  <c r="I260" i="34" s="1"/>
  <c r="H259" i="34"/>
  <c r="G258" i="34"/>
  <c r="I258" i="34" s="1"/>
  <c r="F258" i="34"/>
  <c r="E258" i="34"/>
  <c r="I256" i="34"/>
  <c r="I255" i="34"/>
  <c r="I254" i="34"/>
  <c r="I253" i="34"/>
  <c r="I252" i="34"/>
  <c r="I251" i="34"/>
  <c r="I250" i="34"/>
  <c r="I249" i="34"/>
  <c r="I248" i="34"/>
  <c r="I247" i="34"/>
  <c r="I246" i="34"/>
  <c r="I245" i="34"/>
  <c r="I244" i="34"/>
  <c r="I243" i="34"/>
  <c r="I242" i="34"/>
  <c r="I241" i="34"/>
  <c r="I240" i="34"/>
  <c r="I239" i="34"/>
  <c r="I238" i="34"/>
  <c r="I237" i="34"/>
  <c r="I236" i="34"/>
  <c r="I235" i="34"/>
  <c r="I234" i="34"/>
  <c r="I233" i="34"/>
  <c r="I232" i="34"/>
  <c r="G231" i="34"/>
  <c r="I231" i="34" s="1"/>
  <c r="F231" i="34"/>
  <c r="E231" i="34"/>
  <c r="I230" i="34"/>
  <c r="G229" i="34"/>
  <c r="I229" i="34" s="1"/>
  <c r="F229" i="34"/>
  <c r="E229" i="34"/>
  <c r="I228" i="34"/>
  <c r="H228" i="34"/>
  <c r="G227" i="34"/>
  <c r="I227" i="34" s="1"/>
  <c r="F227" i="34"/>
  <c r="E227" i="34"/>
  <c r="I225" i="34"/>
  <c r="G224" i="34"/>
  <c r="G302" i="34" s="1"/>
  <c r="F224" i="34"/>
  <c r="F302" i="34" s="1"/>
  <c r="E224" i="34"/>
  <c r="E302" i="34" s="1"/>
  <c r="I192" i="34"/>
  <c r="H191" i="34"/>
  <c r="G191" i="34"/>
  <c r="I191" i="34" s="1"/>
  <c r="F191" i="34"/>
  <c r="E191" i="34"/>
  <c r="I189" i="34"/>
  <c r="I188" i="34"/>
  <c r="G187" i="34"/>
  <c r="I187" i="34" s="1"/>
  <c r="F187" i="34"/>
  <c r="E187" i="34"/>
  <c r="G182" i="34"/>
  <c r="F182" i="34"/>
  <c r="E182" i="34"/>
  <c r="H179" i="34"/>
  <c r="I178" i="34"/>
  <c r="I176" i="34"/>
  <c r="H176" i="34"/>
  <c r="I175" i="34"/>
  <c r="H175" i="34"/>
  <c r="I174" i="34"/>
  <c r="H174" i="34"/>
  <c r="I173" i="34"/>
  <c r="H173" i="34"/>
  <c r="G172" i="34"/>
  <c r="I172" i="34" s="1"/>
  <c r="F172" i="34"/>
  <c r="E172" i="34"/>
  <c r="I147" i="34"/>
  <c r="H147" i="34"/>
  <c r="I145" i="34"/>
  <c r="H145" i="34"/>
  <c r="I144" i="34"/>
  <c r="H144" i="34"/>
  <c r="I143" i="34"/>
  <c r="H143" i="34"/>
  <c r="I141" i="34"/>
  <c r="H141" i="34"/>
  <c r="I140" i="34"/>
  <c r="H140" i="34"/>
  <c r="I139" i="34"/>
  <c r="H139" i="34"/>
  <c r="I137" i="34"/>
  <c r="H137" i="34"/>
  <c r="I136" i="34"/>
  <c r="H136" i="34"/>
  <c r="I135" i="34"/>
  <c r="H135" i="34"/>
  <c r="I133" i="34"/>
  <c r="H133" i="34"/>
  <c r="I132" i="34"/>
  <c r="H132" i="34"/>
  <c r="I131" i="34"/>
  <c r="H131" i="34"/>
  <c r="I130" i="34"/>
  <c r="H130" i="34"/>
  <c r="I128" i="34"/>
  <c r="H128" i="34"/>
  <c r="I127" i="34"/>
  <c r="H127" i="34"/>
  <c r="I126" i="34"/>
  <c r="H126" i="34"/>
  <c r="I124" i="34"/>
  <c r="H124" i="34"/>
  <c r="I123" i="34"/>
  <c r="H123" i="34"/>
  <c r="I122" i="34"/>
  <c r="H122" i="34"/>
  <c r="I120" i="34"/>
  <c r="H120" i="34"/>
  <c r="I119" i="34"/>
  <c r="H119" i="34"/>
  <c r="I118" i="34"/>
  <c r="H118" i="34"/>
  <c r="I116" i="34"/>
  <c r="H116" i="34"/>
  <c r="I115" i="34"/>
  <c r="H115" i="34"/>
  <c r="I106" i="34"/>
  <c r="H106" i="34"/>
  <c r="I104" i="34"/>
  <c r="H104" i="34"/>
  <c r="I103" i="34"/>
  <c r="H103" i="34"/>
  <c r="I102" i="34"/>
  <c r="H102" i="34"/>
  <c r="I100" i="34"/>
  <c r="H100" i="34"/>
  <c r="I99" i="34"/>
  <c r="H99" i="34"/>
  <c r="I98" i="34"/>
  <c r="H98" i="34"/>
  <c r="I97" i="34"/>
  <c r="H97" i="34"/>
  <c r="I95" i="34"/>
  <c r="H95" i="34"/>
  <c r="I94" i="34"/>
  <c r="H94" i="34"/>
  <c r="I93" i="34"/>
  <c r="H93" i="34"/>
  <c r="I91" i="34"/>
  <c r="H91" i="34"/>
  <c r="I90" i="34"/>
  <c r="H90" i="34"/>
  <c r="I89" i="34"/>
  <c r="H89" i="34"/>
  <c r="I87" i="34"/>
  <c r="H87" i="34"/>
  <c r="I86" i="34"/>
  <c r="H86" i="34"/>
  <c r="I85" i="34"/>
  <c r="H85" i="34"/>
  <c r="I83" i="34"/>
  <c r="H83" i="34"/>
  <c r="I82" i="34"/>
  <c r="H82" i="34"/>
  <c r="I81" i="34"/>
  <c r="H81" i="34"/>
  <c r="I79" i="34"/>
  <c r="H79" i="34"/>
  <c r="I78" i="34"/>
  <c r="H78" i="34"/>
  <c r="G77" i="34"/>
  <c r="I77" i="34" s="1"/>
  <c r="F77" i="34"/>
  <c r="E77" i="34"/>
  <c r="I76" i="34"/>
  <c r="H76" i="34"/>
  <c r="I75" i="34"/>
  <c r="H75" i="34"/>
  <c r="I74" i="34"/>
  <c r="H74" i="34"/>
  <c r="I73" i="34"/>
  <c r="H73" i="34"/>
  <c r="I72" i="34"/>
  <c r="H72" i="34"/>
  <c r="I71" i="34"/>
  <c r="H71" i="34"/>
  <c r="I70" i="34"/>
  <c r="H70" i="34"/>
  <c r="I69" i="34"/>
  <c r="H69" i="34"/>
  <c r="I68" i="34"/>
  <c r="H68" i="34"/>
  <c r="I67" i="34"/>
  <c r="H67" i="34"/>
  <c r="I66" i="34"/>
  <c r="H66" i="34"/>
  <c r="I65" i="34"/>
  <c r="H65" i="34"/>
  <c r="I64" i="34"/>
  <c r="H64" i="34"/>
  <c r="I63" i="34"/>
  <c r="H63" i="34"/>
  <c r="I62" i="34"/>
  <c r="H62" i="34"/>
  <c r="I61" i="34"/>
  <c r="H61" i="34"/>
  <c r="I60" i="34"/>
  <c r="H60" i="34"/>
  <c r="I49" i="34"/>
  <c r="H49" i="34"/>
  <c r="I48" i="34"/>
  <c r="H48" i="34"/>
  <c r="I47" i="34"/>
  <c r="H47" i="34"/>
  <c r="I46" i="34"/>
  <c r="H46" i="34"/>
  <c r="I45" i="34"/>
  <c r="H45" i="34"/>
  <c r="I44" i="34"/>
  <c r="H44" i="34"/>
  <c r="I43" i="34"/>
  <c r="H43" i="34"/>
  <c r="I42" i="34"/>
  <c r="H42" i="34"/>
  <c r="I41" i="34"/>
  <c r="H41" i="34"/>
  <c r="I40" i="34"/>
  <c r="H40" i="34"/>
  <c r="I39" i="34"/>
  <c r="H39" i="34"/>
  <c r="I38" i="34"/>
  <c r="H38" i="34"/>
  <c r="I37" i="34"/>
  <c r="H37" i="34"/>
  <c r="I36" i="34"/>
  <c r="H36" i="34"/>
  <c r="I35" i="34"/>
  <c r="H35" i="34"/>
  <c r="I34" i="34"/>
  <c r="H34" i="34"/>
  <c r="I33" i="34"/>
  <c r="H33" i="34"/>
  <c r="I32" i="34"/>
  <c r="H32" i="34"/>
  <c r="I31" i="34"/>
  <c r="H31" i="34"/>
  <c r="I30" i="34"/>
  <c r="H30" i="34"/>
  <c r="I29" i="34"/>
  <c r="H29" i="34"/>
  <c r="I28" i="34"/>
  <c r="H28" i="34"/>
  <c r="I27" i="34"/>
  <c r="H27" i="34"/>
  <c r="I26" i="34"/>
  <c r="H26" i="34"/>
  <c r="I25" i="34"/>
  <c r="H25" i="34"/>
  <c r="I24" i="34"/>
  <c r="H24" i="34"/>
  <c r="I23" i="34"/>
  <c r="H23" i="34"/>
  <c r="I22" i="34"/>
  <c r="H22" i="34"/>
  <c r="I21" i="34"/>
  <c r="H21" i="34"/>
  <c r="I20" i="34"/>
  <c r="H20" i="34"/>
  <c r="I19" i="34"/>
  <c r="H19" i="34"/>
  <c r="I18" i="34"/>
  <c r="H18" i="34"/>
  <c r="I17" i="34"/>
  <c r="H17" i="34"/>
  <c r="I16" i="34"/>
  <c r="H16" i="34"/>
  <c r="I15" i="34"/>
  <c r="H15" i="34"/>
  <c r="I14" i="34"/>
  <c r="H14" i="34"/>
  <c r="I13" i="34"/>
  <c r="H13" i="34"/>
  <c r="I12" i="34"/>
  <c r="H12" i="34"/>
  <c r="I11" i="34"/>
  <c r="H11" i="34"/>
  <c r="I10" i="34"/>
  <c r="H10" i="34"/>
  <c r="G9" i="34"/>
  <c r="I9" i="34" s="1"/>
  <c r="F9" i="34"/>
  <c r="F8" i="34" s="1"/>
  <c r="F196" i="34" s="1"/>
  <c r="F304" i="34" s="1"/>
  <c r="E9" i="34"/>
  <c r="E8" i="34" s="1"/>
  <c r="E196" i="34" s="1"/>
  <c r="E304" i="34" s="1"/>
  <c r="G8" i="34"/>
  <c r="G196" i="34" s="1"/>
  <c r="F6" i="34"/>
  <c r="G6" i="34" s="1"/>
  <c r="G59" i="34" s="1"/>
  <c r="G114" i="34" s="1"/>
  <c r="G171" i="34" s="1"/>
  <c r="G222" i="34" s="1"/>
  <c r="G27" i="33"/>
  <c r="I27" i="33" s="1"/>
  <c r="F27" i="33"/>
  <c r="E27" i="33"/>
  <c r="I26" i="33"/>
  <c r="I25" i="33"/>
  <c r="H25" i="33"/>
  <c r="I24" i="33"/>
  <c r="H24" i="33"/>
  <c r="I23" i="33"/>
  <c r="H23" i="33"/>
  <c r="I22" i="33"/>
  <c r="H22" i="33"/>
  <c r="I21" i="33"/>
  <c r="H21" i="33"/>
  <c r="I20" i="33"/>
  <c r="H20" i="33"/>
  <c r="I19" i="33"/>
  <c r="G19" i="33"/>
  <c r="H19" i="33" s="1"/>
  <c r="F19" i="33"/>
  <c r="E19" i="33"/>
  <c r="G12" i="33"/>
  <c r="G29" i="33" s="1"/>
  <c r="F12" i="33"/>
  <c r="F29" i="33" s="1"/>
  <c r="I11" i="33"/>
  <c r="H11" i="33"/>
  <c r="I10" i="33"/>
  <c r="H10" i="33"/>
  <c r="I9" i="33"/>
  <c r="H9" i="33"/>
  <c r="G8" i="33"/>
  <c r="H8" i="33" s="1"/>
  <c r="F8" i="33"/>
  <c r="E8" i="33"/>
  <c r="E12" i="33" s="1"/>
  <c r="E29" i="33" s="1"/>
  <c r="F6" i="33"/>
  <c r="G6" i="33" s="1"/>
  <c r="G17" i="33" s="1"/>
  <c r="E34" i="32"/>
  <c r="H33" i="32"/>
  <c r="H32" i="32"/>
  <c r="G32" i="32"/>
  <c r="F32" i="32"/>
  <c r="E32" i="32"/>
  <c r="I30" i="32"/>
  <c r="I29" i="32"/>
  <c r="I28" i="32"/>
  <c r="H28" i="32"/>
  <c r="H27" i="32"/>
  <c r="I26" i="32"/>
  <c r="H26" i="32"/>
  <c r="I25" i="32"/>
  <c r="I24" i="32"/>
  <c r="H24" i="32"/>
  <c r="F24" i="32"/>
  <c r="H23" i="32"/>
  <c r="F23" i="32"/>
  <c r="I23" i="32" s="1"/>
  <c r="H22" i="32"/>
  <c r="F22" i="32"/>
  <c r="I22" i="32" s="1"/>
  <c r="G21" i="32"/>
  <c r="G34" i="32" s="1"/>
  <c r="F21" i="32"/>
  <c r="F34" i="32" s="1"/>
  <c r="E21" i="32"/>
  <c r="G15" i="32"/>
  <c r="F15" i="32"/>
  <c r="E15" i="32"/>
  <c r="E36" i="32" s="1"/>
  <c r="I14" i="32"/>
  <c r="H14" i="32"/>
  <c r="I13" i="32"/>
  <c r="H13" i="32"/>
  <c r="I12" i="32"/>
  <c r="H12" i="32"/>
  <c r="I11" i="32"/>
  <c r="H11" i="32"/>
  <c r="I10" i="32"/>
  <c r="H10" i="32"/>
  <c r="I9" i="32"/>
  <c r="H9" i="32"/>
  <c r="I8" i="32"/>
  <c r="H8" i="32"/>
  <c r="I7" i="32"/>
  <c r="H7" i="32"/>
  <c r="G7" i="32"/>
  <c r="F7" i="32"/>
  <c r="E7" i="32"/>
  <c r="F5" i="32"/>
  <c r="F19" i="32" s="1"/>
  <c r="G33" i="40" l="1"/>
  <c r="I21" i="40"/>
  <c r="H21" i="40"/>
  <c r="H17" i="40"/>
  <c r="H8" i="40"/>
  <c r="I8" i="40"/>
  <c r="H117" i="39"/>
  <c r="H7" i="39"/>
  <c r="G96" i="39"/>
  <c r="I7" i="39"/>
  <c r="H33" i="39"/>
  <c r="I23" i="39"/>
  <c r="H84" i="39"/>
  <c r="I94" i="39"/>
  <c r="I110" i="39"/>
  <c r="H105" i="39"/>
  <c r="I105" i="39"/>
  <c r="H8" i="39"/>
  <c r="I8" i="39"/>
  <c r="H53" i="39"/>
  <c r="F110" i="39"/>
  <c r="F117" i="39" s="1"/>
  <c r="F65" i="38"/>
  <c r="H17" i="38"/>
  <c r="I17" i="38"/>
  <c r="H15" i="38"/>
  <c r="H24" i="38"/>
  <c r="G63" i="38"/>
  <c r="I15" i="38"/>
  <c r="H7" i="38"/>
  <c r="F95" i="37"/>
  <c r="I82" i="37"/>
  <c r="H82" i="37"/>
  <c r="H95" i="37" s="1"/>
  <c r="I33" i="37"/>
  <c r="H7" i="37"/>
  <c r="G93" i="37"/>
  <c r="I93" i="37" s="1"/>
  <c r="H15" i="37"/>
  <c r="H10" i="37"/>
  <c r="I47" i="36"/>
  <c r="F49" i="36"/>
  <c r="I32" i="36"/>
  <c r="H32" i="36"/>
  <c r="G49" i="36"/>
  <c r="E49" i="36"/>
  <c r="H8" i="36"/>
  <c r="I38" i="36"/>
  <c r="I8" i="36"/>
  <c r="I29" i="35"/>
  <c r="G21" i="35"/>
  <c r="H10" i="35"/>
  <c r="F27" i="35"/>
  <c r="G304" i="34"/>
  <c r="I196" i="34"/>
  <c r="H196" i="34"/>
  <c r="I302" i="34"/>
  <c r="H302" i="34"/>
  <c r="H8" i="34"/>
  <c r="H172" i="34"/>
  <c r="H258" i="34"/>
  <c r="I224" i="34"/>
  <c r="I8" i="34"/>
  <c r="F59" i="34"/>
  <c r="F114" i="34" s="1"/>
  <c r="F171" i="34" s="1"/>
  <c r="F222" i="34" s="1"/>
  <c r="H9" i="34"/>
  <c r="H77" i="34"/>
  <c r="H227" i="34"/>
  <c r="H231" i="34"/>
  <c r="I29" i="33"/>
  <c r="H29" i="33"/>
  <c r="H27" i="33"/>
  <c r="I8" i="33"/>
  <c r="I12" i="33"/>
  <c r="H12" i="33"/>
  <c r="F17" i="33"/>
  <c r="F36" i="32"/>
  <c r="I34" i="32"/>
  <c r="H34" i="32"/>
  <c r="G36" i="32"/>
  <c r="I21" i="32"/>
  <c r="H21" i="32"/>
  <c r="H15" i="32"/>
  <c r="G5" i="32"/>
  <c r="G19" i="32" s="1"/>
  <c r="I15" i="32"/>
  <c r="I33" i="40" l="1"/>
  <c r="H33" i="40"/>
  <c r="I117" i="39"/>
  <c r="F119" i="39"/>
  <c r="G119" i="39"/>
  <c r="I96" i="39"/>
  <c r="H96" i="39"/>
  <c r="I63" i="38"/>
  <c r="H63" i="38"/>
  <c r="G65" i="38"/>
  <c r="G95" i="37"/>
  <c r="I95" i="37" s="1"/>
  <c r="I49" i="36"/>
  <c r="H49" i="36"/>
  <c r="G33" i="35"/>
  <c r="I21" i="35"/>
  <c r="H21" i="35"/>
  <c r="I304" i="34"/>
  <c r="H304" i="34"/>
  <c r="I36" i="32"/>
  <c r="H36" i="32"/>
  <c r="I119" i="39" l="1"/>
  <c r="H119" i="39"/>
  <c r="I65" i="38"/>
  <c r="H65" i="38"/>
  <c r="I33" i="35"/>
  <c r="H33" i="35"/>
  <c r="H41" i="31" l="1"/>
  <c r="F41" i="31"/>
  <c r="F37" i="31" s="1"/>
  <c r="I40" i="31"/>
  <c r="I39" i="31"/>
  <c r="I38" i="31"/>
  <c r="G37" i="31"/>
  <c r="E37" i="31"/>
  <c r="H36" i="31"/>
  <c r="F36" i="31"/>
  <c r="H35" i="31"/>
  <c r="F35" i="31"/>
  <c r="H34" i="31"/>
  <c r="F34" i="31"/>
  <c r="H33" i="31"/>
  <c r="F33" i="31"/>
  <c r="H32" i="31"/>
  <c r="F32" i="31"/>
  <c r="I32" i="31" s="1"/>
  <c r="H31" i="31"/>
  <c r="F31" i="31"/>
  <c r="H30" i="31"/>
  <c r="F30" i="31"/>
  <c r="G29" i="31"/>
  <c r="E29" i="31"/>
  <c r="F27" i="31"/>
  <c r="I21" i="31"/>
  <c r="H21" i="31"/>
  <c r="I19" i="31"/>
  <c r="H19" i="31"/>
  <c r="H18" i="31"/>
  <c r="G17" i="31"/>
  <c r="F17" i="31"/>
  <c r="E17" i="31"/>
  <c r="I15" i="31"/>
  <c r="H15" i="31"/>
  <c r="G14" i="31"/>
  <c r="F14" i="31"/>
  <c r="E14" i="31"/>
  <c r="G12" i="31"/>
  <c r="G27" i="31" s="1"/>
  <c r="I41" i="31" l="1"/>
  <c r="I33" i="31"/>
  <c r="I36" i="31"/>
  <c r="I35" i="31"/>
  <c r="I30" i="31"/>
  <c r="E42" i="31"/>
  <c r="I31" i="31"/>
  <c r="I34" i="31"/>
  <c r="G42" i="31"/>
  <c r="H42" i="31" s="1"/>
  <c r="E23" i="31"/>
  <c r="E44" i="31" s="1"/>
  <c r="F23" i="31"/>
  <c r="I17" i="31"/>
  <c r="F29" i="31"/>
  <c r="F42" i="31" s="1"/>
  <c r="H37" i="31"/>
  <c r="I37" i="31" s="1"/>
  <c r="G23" i="31"/>
  <c r="H17" i="31"/>
  <c r="H14" i="31"/>
  <c r="H29" i="31"/>
  <c r="I14" i="31"/>
  <c r="I42" i="31" l="1"/>
  <c r="G44" i="31"/>
  <c r="H23" i="31"/>
  <c r="I29" i="31"/>
  <c r="F44" i="31"/>
  <c r="I23" i="31"/>
  <c r="I44" i="31" l="1"/>
  <c r="H44" i="31"/>
</calcChain>
</file>

<file path=xl/sharedStrings.xml><?xml version="1.0" encoding="utf-8"?>
<sst xmlns="http://schemas.openxmlformats.org/spreadsheetml/2006/main" count="1938" uniqueCount="706">
  <si>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</si>
  <si>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</si>
  <si>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</si>
  <si>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</si>
  <si>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</si>
  <si>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</si>
  <si>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</si>
  <si>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</si>
  <si>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</si>
  <si>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</si>
  <si>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</si>
  <si>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</si>
  <si>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</si>
  <si>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</si>
  <si>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</si>
  <si>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</si>
  <si>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</si>
  <si>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</si>
  <si>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</si>
  <si>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</si>
  <si>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</si>
  <si>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</si>
  <si>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</si>
  <si>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</si>
  <si>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</si>
  <si>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</si>
  <si>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</si>
  <si>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</si>
  <si>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</si>
  <si>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</si>
  <si>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</si>
  <si>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</si>
  <si>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</si>
  <si>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</si>
  <si>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</si>
  <si>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</si>
  <si>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</si>
  <si>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</si>
  <si>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</si>
  <si>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</si>
  <si>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</si>
  <si>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</si>
  <si>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</si>
  <si>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</si>
  <si>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</si>
  <si>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</si>
  <si>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</si>
  <si>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</si>
  <si>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</si>
  <si>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</si>
  <si>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</si>
  <si>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</si>
  <si>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</si>
  <si>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</si>
  <si>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</si>
  <si>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</si>
  <si>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</si>
  <si>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</si>
  <si>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</si>
  <si>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</si>
  <si>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</si>
  <si>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</si>
  <si>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</si>
  <si>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</si>
  <si>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</si>
  <si>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</si>
  <si>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</si>
  <si>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</si>
  <si>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</si>
  <si>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</si>
  <si>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</si>
  <si>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</si>
  <si>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</si>
  <si>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</si>
  <si>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</si>
  <si>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</si>
  <si>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</si>
  <si>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</si>
  <si>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</si>
  <si>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</si>
  <si>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</si>
  <si>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</si>
  <si>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</si>
  <si>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</si>
  <si>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</si>
  <si>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</si>
  <si>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</si>
  <si>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</si>
  <si>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</si>
  <si>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</si>
  <si>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</si>
  <si>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</si>
  <si>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</si>
  <si>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</si>
  <si>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</si>
  <si>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</si>
  <si>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</si>
  <si>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</si>
  <si>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</si>
  <si>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</si>
  <si>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</si>
  <si>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</si>
  <si>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</si>
  <si>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</si>
  <si>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</si>
  <si>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</si>
  <si>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</si>
  <si>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</si>
  <si>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</si>
  <si>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</si>
  <si>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</si>
  <si>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</si>
  <si>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</si>
  <si>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</si>
  <si>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</si>
  <si>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</si>
  <si>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</si>
  <si>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</si>
  <si>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</si>
  <si>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</si>
  <si>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</si>
  <si>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</si>
  <si>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</si>
  <si>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</si>
  <si>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</si>
  <si>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</si>
  <si>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</si>
  <si>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</si>
  <si>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</si>
  <si>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</si>
  <si>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</si>
  <si>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</si>
  <si>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</si>
  <si>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</si>
  <si>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</si>
  <si>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</si>
  <si>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</si>
  <si>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</si>
  <si>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</si>
  <si>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</si>
  <si>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</si>
  <si>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</si>
  <si>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</si>
  <si>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</si>
  <si>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</si>
  <si>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</si>
  <si>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</si>
  <si>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</si>
  <si>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</si>
  <si>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</si>
  <si>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</si>
  <si>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</si>
  <si>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</si>
  <si>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</si>
  <si>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</si>
  <si>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</si>
  <si>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</si>
  <si>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</si>
  <si>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</si>
  <si>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</si>
  <si>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</si>
  <si>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</si>
  <si>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</si>
  <si>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</si>
  <si>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</si>
  <si>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</si>
  <si>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</si>
  <si>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</si>
  <si>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</si>
  <si>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</si>
  <si>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</si>
  <si>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</si>
  <si>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</si>
  <si>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</si>
  <si>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</si>
  <si>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</si>
  <si>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</si>
  <si>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</si>
  <si>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</si>
  <si>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</si>
  <si>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</si>
  <si>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</si>
  <si>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</si>
  <si>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</si>
  <si>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</si>
  <si>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</si>
  <si>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</si>
  <si>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</si>
  <si>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</si>
  <si>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</si>
  <si>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</si>
  <si>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</si>
  <si>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</si>
  <si>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</si>
  <si>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</si>
  <si>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</si>
  <si>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</si>
  <si>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</si>
  <si>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</si>
  <si>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</si>
  <si>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</si>
  <si>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</si>
  <si>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</si>
  <si>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0931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</si>
  <si>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</si>
  <si>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</si>
  <si>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</si>
  <si>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</si>
  <si>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</si>
  <si>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</si>
  <si>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</si>
  <si>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</si>
  <si>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</si>
  <si>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</si>
  <si>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</si>
  <si>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</si>
  <si>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</si>
  <si>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</si>
  <si>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</si>
  <si>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</si>
  <si>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</si>
  <si>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</si>
  <si>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</si>
  <si>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58</t>
  </si>
  <si>
    <t>55</t>
  </si>
  <si>
    <t>v %</t>
  </si>
  <si>
    <t>(v tis. Kč)</t>
  </si>
  <si>
    <t>618</t>
  </si>
  <si>
    <t>3419 - ostatní tělovýchovná činnost</t>
  </si>
  <si>
    <t>0417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</si>
  <si>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</si>
  <si>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</si>
  <si>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</si>
  <si>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</si>
  <si>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</si>
  <si>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</si>
  <si>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</si>
  <si>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</si>
  <si>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</si>
  <si>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</si>
  <si>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</si>
  <si>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</si>
  <si>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</si>
  <si>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správa azylových bytů</t>
  </si>
  <si>
    <t>monitoring tisku, tiskové konference, včetně pohoštění a prezentace Prahy 8 v médiích</t>
  </si>
  <si>
    <t>public relations městské části Praha 8</t>
  </si>
  <si>
    <t>divadlo Karla Hackera</t>
  </si>
  <si>
    <t>povodňová komise (zvláštní orgán MČ Praha 8)</t>
  </si>
  <si>
    <t xml:space="preserve">pojištění </t>
  </si>
  <si>
    <t>odbor kultury, sportu, mládeže a památkové péče ÚMČ</t>
  </si>
  <si>
    <t>MŠ Korycanská</t>
  </si>
  <si>
    <t>z toho: příspěvek na energie vč. platů topičů, vodné a stočné</t>
  </si>
  <si>
    <t>z toho: příspěvek na energie vč. platů topičů vodné a stočné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</si>
  <si>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</si>
  <si>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</si>
  <si>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</si>
  <si>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</si>
  <si>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 xml:space="preserve">           primární prevence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</si>
  <si>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</si>
  <si>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</si>
  <si>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</si>
  <si>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</si>
  <si>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</si>
  <si>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</si>
  <si>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péče památkové zóny, drobná umělecká díla</t>
  </si>
  <si>
    <t>fotokabinky s biometrickými daty</t>
  </si>
  <si>
    <t>cena Eduarda Štorcha</t>
  </si>
  <si>
    <t>projekt "Osmička - úřad vstřícný rodině"</t>
  </si>
  <si>
    <t xml:space="preserve">veřejná zeleň </t>
  </si>
  <si>
    <t>příspěvek - nemoci z povolání</t>
  </si>
  <si>
    <t>odbor životního prostředí ÚMČ</t>
  </si>
  <si>
    <t>analytické a poradenské služby</t>
  </si>
  <si>
    <t>Sociální a ošetřovatelské služby (SOS) v Praze 8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</si>
  <si>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</si>
  <si>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</si>
  <si>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</si>
  <si>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</si>
  <si>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</si>
  <si>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</si>
  <si>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0525</t>
  </si>
  <si>
    <t>odbor zdravotnictví a sociálních služeb ÚMČ</t>
  </si>
  <si>
    <t>Nová Palmovka - právní služby</t>
  </si>
  <si>
    <t>odbor občansko-správní ÚMČ</t>
  </si>
  <si>
    <t>0906</t>
  </si>
  <si>
    <t>Post Bellum - příběhy našich sousedů</t>
  </si>
  <si>
    <t>Skutečnost</t>
  </si>
  <si>
    <t xml:space="preserve">Plnění </t>
  </si>
  <si>
    <t>k SR</t>
  </si>
  <si>
    <t>k RZ</t>
  </si>
  <si>
    <t>rozpočet (SR)</t>
  </si>
  <si>
    <t>Rozpočet</t>
  </si>
  <si>
    <t>po změnách (RZ)</t>
  </si>
  <si>
    <r>
      <t xml:space="preserve"> </t>
    </r>
    <r>
      <rPr>
        <b/>
        <sz val="12"/>
        <rFont val="Arial CE"/>
        <charset val="238"/>
      </rPr>
      <t>Běžné (neinvestiční)  a kapitálové (investiční) výdaje</t>
    </r>
  </si>
  <si>
    <t>terénní programy</t>
  </si>
  <si>
    <t>623</t>
  </si>
  <si>
    <t>Kapitálové výdaje:</t>
  </si>
  <si>
    <t>MŠ Korycanská - snížení energetické náročnosti</t>
  </si>
  <si>
    <t>MŠ Řešovská - snížení energetické náročnosti</t>
  </si>
  <si>
    <t>MŠ Sokolovská - snížení energetické náročnosti</t>
  </si>
  <si>
    <t>MŠ U Školské zahrady - snížení energetické náročnosti</t>
  </si>
  <si>
    <t>MŠ U Sluncové - snížení energetické náročnosti</t>
  </si>
  <si>
    <t>MŠ Chabařovická - snížení energetické náročnosti</t>
  </si>
  <si>
    <t>Florenc - revitalizace zelených ploch u metra - studie a PD</t>
  </si>
  <si>
    <t>Revitalizace ploch malého rozsahu vč. PD</t>
  </si>
  <si>
    <t>Revitalizace prostr. a pozemku na parc. č. 2730/1 a 2730/3, Rokytka</t>
  </si>
  <si>
    <t>Přestavba multifunkčního sportoviště u ZŠ Na Korábě</t>
  </si>
  <si>
    <t>0231</t>
  </si>
  <si>
    <t>Revitalizace třešňového sadu v ul. Na Truhlářce na Bílé skále</t>
  </si>
  <si>
    <t>PD - úprava bezmotorové komunikace A2 a A26</t>
  </si>
  <si>
    <t>PD - úprava bezmotorové komunikace A2</t>
  </si>
  <si>
    <t>PD - úprava bezmotorové komunikace Šaldova - Negrelliho viadukt</t>
  </si>
  <si>
    <t>PD - vybud. parkovacích stání v ul. Famfulíkova, Eledrova, Řešovská</t>
  </si>
  <si>
    <t>Servisní středisko pro správu svěř. majetku (SeS) MČ Praha 8</t>
  </si>
  <si>
    <t>Investiční akce malého rozsahu</t>
  </si>
  <si>
    <t>DSP ZŠ (zkapacitnění)</t>
  </si>
  <si>
    <t>0711</t>
  </si>
  <si>
    <t>Revitalizace náměstí a parku u KD Krakov</t>
  </si>
  <si>
    <t xml:space="preserve">PD - Revitalizace parku Dlážděnka (naučná stezka) </t>
  </si>
  <si>
    <t>Revitalizace parku Dlážděnka - I. etapa</t>
  </si>
  <si>
    <t>Kapitálové výdaje celkem</t>
  </si>
  <si>
    <t>Kapitola 01 - rozvoj obce celkem</t>
  </si>
  <si>
    <t>Kapitola 02 - městská infrastruktura celkem</t>
  </si>
  <si>
    <t>Kapitola 04 - školství, mládež a sport celkem</t>
  </si>
  <si>
    <t>Kapitola 07 - bezpečnost celkem</t>
  </si>
  <si>
    <t>Kapitola 08 - hospodářství celkem</t>
  </si>
  <si>
    <t>Kapitola 09 - vnitřní správa celkem</t>
  </si>
  <si>
    <t>Kapitola 03 - doprava celkem</t>
  </si>
  <si>
    <t>Kapitola 05 - zdravotnictví a sociální oblast celkem</t>
  </si>
  <si>
    <t>3111 - mateřské školy</t>
  </si>
  <si>
    <t>3613 - nebytové hospodářství</t>
  </si>
  <si>
    <t>3639 - komunální služby a úz. rozvoj</t>
  </si>
  <si>
    <t>finanční vypořádání</t>
  </si>
  <si>
    <t>6330 - převody vl.fondů v rozpočtech úz.úrovně</t>
  </si>
  <si>
    <t>pol. 5347 - převody mezi MČ a hl. m. Prahou</t>
  </si>
  <si>
    <t>Revitalizace veřejných prostor Palmovka</t>
  </si>
  <si>
    <t>Úprava pěších cest v Thomayerových sadech</t>
  </si>
  <si>
    <t>0504</t>
  </si>
  <si>
    <t>PD na zkapacitnění a rekonstrukci obj. polikliniky Mazurská</t>
  </si>
  <si>
    <t>3636 - územní plánování</t>
  </si>
  <si>
    <t>odbor evropských fondů ÚMČ</t>
  </si>
  <si>
    <t>0927</t>
  </si>
  <si>
    <t>0427</t>
  </si>
  <si>
    <t>2541066041819</t>
  </si>
  <si>
    <t>2541103041919</t>
  </si>
  <si>
    <t>2541106042019</t>
  </si>
  <si>
    <t>2541108042119</t>
  </si>
  <si>
    <t>0402</t>
  </si>
  <si>
    <t>0127</t>
  </si>
  <si>
    <t xml:space="preserve">Revitalizace parku Dlážděnka </t>
  </si>
  <si>
    <t>0726</t>
  </si>
  <si>
    <t>0403</t>
  </si>
  <si>
    <t>6409 - ostatní činnosti j.n.</t>
  </si>
  <si>
    <t>x</t>
  </si>
  <si>
    <t xml:space="preserve">  Plnění rozpočtu městské části Praha 8 za rok 2020</t>
  </si>
  <si>
    <t xml:space="preserve">k </t>
  </si>
  <si>
    <t xml:space="preserve"> odbor evropských fondů ÚMČ</t>
  </si>
  <si>
    <t>odděnení plánování a rozvoje</t>
  </si>
  <si>
    <t>zpracování studií a strategických vizí</t>
  </si>
  <si>
    <t>ZŠ Lyčkovo nám.,Pernerova - snížení energetické náročnosti</t>
  </si>
  <si>
    <t>010120</t>
  </si>
  <si>
    <t>Výstavba nového kampusu veř.vybavenosti v lokalitě 
U Meteoru</t>
  </si>
  <si>
    <t>010220</t>
  </si>
  <si>
    <t>Výstavba nové ZŠ na Rohanském ostrově</t>
  </si>
  <si>
    <t>010320</t>
  </si>
  <si>
    <t>Licence ke strategickému nástroji plánování rozvoje</t>
  </si>
  <si>
    <t>Palmovka (předláždění křižovatky a kontejnerová kavárna na Palmocve</t>
  </si>
  <si>
    <t>str.2/19</t>
  </si>
  <si>
    <t>Čistá osmička</t>
  </si>
  <si>
    <t>2212 - silnice údržba</t>
  </si>
  <si>
    <t>020916</t>
  </si>
  <si>
    <t>021216</t>
  </si>
  <si>
    <t>021018</t>
  </si>
  <si>
    <t>021516</t>
  </si>
  <si>
    <t xml:space="preserve">Realizace podzemních kontejnerů I. etapa </t>
  </si>
  <si>
    <t>80512020316</t>
  </si>
  <si>
    <t>80707021017</t>
  </si>
  <si>
    <t>80760080118</t>
  </si>
  <si>
    <t xml:space="preserve">Výsadba stromořadí v k. ú. Kobylisy </t>
  </si>
  <si>
    <t xml:space="preserve">Revitalizace třešňového sadu v ul. Na Truhlářce </t>
  </si>
  <si>
    <t>80515090316</t>
  </si>
  <si>
    <t>str.3/19</t>
  </si>
  <si>
    <t>030119</t>
  </si>
  <si>
    <t>030118</t>
  </si>
  <si>
    <t>030219</t>
  </si>
  <si>
    <t>030218</t>
  </si>
  <si>
    <t>030319</t>
  </si>
  <si>
    <t>Vybudování bezmotorové komunikace A2 - Libeňský most až Šaldova</t>
  </si>
  <si>
    <t>030220</t>
  </si>
  <si>
    <t>PD vybudování parkovacích stání v ulici Střekovská, Štětínská, Poznaňská, Řešovská</t>
  </si>
  <si>
    <t>81500030119</t>
  </si>
  <si>
    <t>Úprava bezmotorové komunikace A2 a A26</t>
  </si>
  <si>
    <t>str.4/19</t>
  </si>
  <si>
    <t xml:space="preserve">          příspěvek na energie vč. platů topičů, vodné a stočné</t>
  </si>
  <si>
    <t>str.5/19</t>
  </si>
  <si>
    <t>str.6/19</t>
  </si>
  <si>
    <t>str.7/19</t>
  </si>
  <si>
    <t>neinvest.dotace na sport,kulturu,zravodtnictví (UZ 98)</t>
  </si>
  <si>
    <t xml:space="preserve">pol. 5901 -  nespecifikované rezervy </t>
  </si>
  <si>
    <t>dotace na sport (RO č. 1)</t>
  </si>
  <si>
    <t>dotace na volnoč. aktivity dětí a mládeže (RO č. 1)</t>
  </si>
  <si>
    <t>3429 -ostatní zájmová činnost a rekreace</t>
  </si>
  <si>
    <t>2390409413517</t>
  </si>
  <si>
    <t>ZŠ Lyč. nám - navýšení kapacity zákl. vzdělání za účelem soc. inkluze ZŠ Pernerova (UZ 77)</t>
  </si>
  <si>
    <t>str.8/19</t>
  </si>
  <si>
    <t xml:space="preserve">odbor životního prostředí ÚMČ </t>
  </si>
  <si>
    <t xml:space="preserve">  </t>
  </si>
  <si>
    <t>80560413617</t>
  </si>
  <si>
    <t>MČ P8 - vybudování fitparku</t>
  </si>
  <si>
    <t>Navýšení kapacity základního vzdělávání za účelem sociální inkluze</t>
  </si>
  <si>
    <t>0404</t>
  </si>
  <si>
    <t>81232080120</t>
  </si>
  <si>
    <t>Výměna povrhu hřiště U Meteoru</t>
  </si>
  <si>
    <t>3412 - sportovní zařízení ve vlastnictví obce</t>
  </si>
  <si>
    <t>043120</t>
  </si>
  <si>
    <t>III. etapa modernizace zařízení a vybavení tříd</t>
  </si>
  <si>
    <t>043220</t>
  </si>
  <si>
    <t>043320</t>
  </si>
  <si>
    <t>043620</t>
  </si>
  <si>
    <t>042819</t>
  </si>
  <si>
    <t>Přeložka kabelu trakč.ved.ZŠ a MŠ P.Strozziho</t>
  </si>
  <si>
    <t>040120</t>
  </si>
  <si>
    <t>Vklad do nadace</t>
  </si>
  <si>
    <t>043020</t>
  </si>
  <si>
    <t>043420</t>
  </si>
  <si>
    <t>043520</t>
  </si>
  <si>
    <t>043720</t>
  </si>
  <si>
    <t>043820</t>
  </si>
  <si>
    <t>II. etapa modernizace zařízení a vybavení tříd - ZŠ Burešová</t>
  </si>
  <si>
    <t>II. etapa modernizace zařízení a vybavení tříd - ZŠ Palmovka</t>
  </si>
  <si>
    <t>II. etapa modernizace zařízení a vybavení tříd - ZŠ P.Strozziho</t>
  </si>
  <si>
    <t>II. etapa modernizace zařízení a vybavení tříd - ZŠ Na Šutce</t>
  </si>
  <si>
    <t>2541060411318</t>
  </si>
  <si>
    <t>II. etapa modernizace zařízení a vybavení tříd - ZŠ Glowackého</t>
  </si>
  <si>
    <t>2541063413217</t>
  </si>
  <si>
    <t>II. etapa modernizace zařízení a vybavení tříd - ZŠ Libčická</t>
  </si>
  <si>
    <t xml:space="preserve">2541064412817 </t>
  </si>
  <si>
    <t>II. etapa modernizace zařízení a vybavení tříd - ZŠ Doláková</t>
  </si>
  <si>
    <t>2541065413017</t>
  </si>
  <si>
    <t>II. etapa modernizace zařízení a vybavení tříd - ZŠ B.Hrabala</t>
  </si>
  <si>
    <t>2541069041118</t>
  </si>
  <si>
    <t>II. etapa modernizace zařízení a vybavení tříd - ZŠ U Školské zahrady</t>
  </si>
  <si>
    <t>2541104412717</t>
  </si>
  <si>
    <t>II. etapa modernizace zařízení a vybavení tříd - ZŠ Na Slovance</t>
  </si>
  <si>
    <t>2541105413117</t>
  </si>
  <si>
    <t>II. etapa modernizace zařízení a vybavení tříd - ZŠ Hovorčovická</t>
  </si>
  <si>
    <t xml:space="preserve"> 2541107041820</t>
  </si>
  <si>
    <t>II. etapa modernizace zařízení a vybavení tříd - ZŠ a MŠ Ústavní</t>
  </si>
  <si>
    <t xml:space="preserve"> 2541109415617</t>
  </si>
  <si>
    <t>II. etapa modernizace zařízení a vybavení tříd - ZŠ Žernosecká</t>
  </si>
  <si>
    <t xml:space="preserve"> 2541113412917</t>
  </si>
  <si>
    <t>II. etapa modernizace zařízení a vybavení tříd - ZŠ a MŠ Lyčkovo náměstí</t>
  </si>
  <si>
    <t>3149 - ostatní záležitosti souvisejicí s výchovou a vzděláváním mládeže</t>
  </si>
  <si>
    <t>040220</t>
  </si>
  <si>
    <t>Havarijní rekonstrukce trafostanice KD Ládví</t>
  </si>
  <si>
    <t>3149 - ost.zál.souvisejicí s vých.a vzd.ml.</t>
  </si>
  <si>
    <t>040320</t>
  </si>
  <si>
    <t>Vestavba zázemí a šaten pro venkovní sportoviště ZŠ Na Šutce</t>
  </si>
  <si>
    <t>040420</t>
  </si>
  <si>
    <t>Rekonstrukce jižní fasády vč. zateplení</t>
  </si>
  <si>
    <t>040520</t>
  </si>
  <si>
    <t>Výměna kotlů dle nové vyhlášky platné od 1.1.2020</t>
  </si>
  <si>
    <t>040620</t>
  </si>
  <si>
    <t>Rekonstrukce nákladních výtahů KD Ládví</t>
  </si>
  <si>
    <t>040720</t>
  </si>
  <si>
    <t>Rekonstrukce přípojky elektro (konvektomat)</t>
  </si>
  <si>
    <t>040820</t>
  </si>
  <si>
    <t>Nová přípojka kanalizace</t>
  </si>
  <si>
    <t>str.9/19</t>
  </si>
  <si>
    <t>2020</t>
  </si>
  <si>
    <t>31.12.2020</t>
  </si>
  <si>
    <t>040920</t>
  </si>
  <si>
    <t>Palmovka - výměna oken</t>
  </si>
  <si>
    <t>041020</t>
  </si>
  <si>
    <t>Klimatizace ve skladu potravin</t>
  </si>
  <si>
    <t>041119</t>
  </si>
  <si>
    <t>Projektová příprava pro IV vč.TDI</t>
  </si>
  <si>
    <t>041120</t>
  </si>
  <si>
    <t>Instalace klimatizace do skladu potravin</t>
  </si>
  <si>
    <t>041219</t>
  </si>
  <si>
    <t>Investiční akce nalého rozsahu</t>
  </si>
  <si>
    <t>041220</t>
  </si>
  <si>
    <t>Montáž klimatizace do rohové učebny ul.Liberecká</t>
  </si>
  <si>
    <t>041320</t>
  </si>
  <si>
    <t>Rekonstrukce 3 ks výtahů na potraviny</t>
  </si>
  <si>
    <t>041420</t>
  </si>
  <si>
    <t>041520</t>
  </si>
  <si>
    <t>Projektová příprava pro IV</t>
  </si>
  <si>
    <t>041617</t>
  </si>
  <si>
    <t>PD na SEN</t>
  </si>
  <si>
    <t>041620</t>
  </si>
  <si>
    <t>Technický dozor, objednatelé a právní pomoc</t>
  </si>
  <si>
    <t>041720</t>
  </si>
  <si>
    <t>Rekonstrukce rozvodu elektro, podhledů a osvět. těles</t>
  </si>
  <si>
    <t>042120  0081370042720</t>
  </si>
  <si>
    <t>ZŠ B. Hrabala - zřízení nových kmenových tříd</t>
  </si>
  <si>
    <t>042220</t>
  </si>
  <si>
    <t xml:space="preserve">MŠ Poznaňská - zastínění oken na jižní straně </t>
  </si>
  <si>
    <t>042420</t>
  </si>
  <si>
    <t xml:space="preserve">Burešova - modernizace NN rozvodů v 1. PP KD Ládví  </t>
  </si>
  <si>
    <t>042520</t>
  </si>
  <si>
    <t xml:space="preserve">ZŠ Dolákova - provedení rozvodu ÚT a TUV </t>
  </si>
  <si>
    <t>042620</t>
  </si>
  <si>
    <t>Chabařovická 1125/4 - reko.sportovní podlahy ŠT</t>
  </si>
  <si>
    <t>042718</t>
  </si>
  <si>
    <t>Přeložka kabelu trakčního vedení</t>
  </si>
  <si>
    <t>042820</t>
  </si>
  <si>
    <t>KD Ládví - výměna oken (knihovna + kanceláře)</t>
  </si>
  <si>
    <t>042920</t>
  </si>
  <si>
    <t>ZŠ Dolákova - rekonstrukce zázemí softbalového hřiště</t>
  </si>
  <si>
    <t>045215</t>
  </si>
  <si>
    <t>PD na výstavbu sportcentra</t>
  </si>
  <si>
    <t>045316</t>
  </si>
  <si>
    <t>Projektová a inženýrská činnost - přístavba tříd v prostorách ZŠ</t>
  </si>
  <si>
    <t>047917</t>
  </si>
  <si>
    <t>PD na klubovnu a zázemí</t>
  </si>
  <si>
    <t>80372043117</t>
  </si>
  <si>
    <t xml:space="preserve">ZŠ a MŠ Lyčkovo nám. - výstavba tělocvičny, ŠK a ŠJ </t>
  </si>
  <si>
    <t>80942040818</t>
  </si>
  <si>
    <t>Výstavba skautské klubovny</t>
  </si>
  <si>
    <t>81014042319</t>
  </si>
  <si>
    <t>Výměna sítí a povrchu hřišť</t>
  </si>
  <si>
    <t>81234040120</t>
  </si>
  <si>
    <t>ZŠ B. Hrabala - výměna oken</t>
  </si>
  <si>
    <t>080707021017</t>
  </si>
  <si>
    <t>Sportovní areál ZŠ B. Hrabala</t>
  </si>
  <si>
    <t>81299041920</t>
  </si>
  <si>
    <t>MŠ Lešenská - rekonstrukce soc. zař., výtahu</t>
  </si>
  <si>
    <t>81300042020</t>
  </si>
  <si>
    <t>MŠ U Školské zahrady - stav. úpravy soc. zařízení</t>
  </si>
  <si>
    <t>str.10/19</t>
  </si>
  <si>
    <t>SPOD a pěstounská péče</t>
  </si>
  <si>
    <t xml:space="preserve">                         COVID - 19, SBÍRKA </t>
  </si>
  <si>
    <t xml:space="preserve">                        COVID - 19, SBÍRKA</t>
  </si>
  <si>
    <t>neinvestiční transfery (dotace)</t>
  </si>
  <si>
    <t>3539 - ostatní zdravotnická zařízení
 a služby pro zdravotnictví</t>
  </si>
  <si>
    <t>str.11/19</t>
  </si>
  <si>
    <t>kulturní dům "LÁDVÍ"</t>
  </si>
  <si>
    <t>ost. kulturní činnost</t>
  </si>
  <si>
    <t>Libeňské muzeum (nájemné)</t>
  </si>
  <si>
    <t>3315 - činnosti muzeí a galerií</t>
  </si>
  <si>
    <t>3326 - poříz., zachov. a obnova hodnot místního kulturního, národ. a histor. povědomí</t>
  </si>
  <si>
    <t>mobilní kluziště</t>
  </si>
  <si>
    <t xml:space="preserve">neinvestiční transfery spolkům  </t>
  </si>
  <si>
    <t>neinvest.dotace na sport, kulturu a zdravotnictví</t>
  </si>
  <si>
    <t>výdaje na finanční operace</t>
  </si>
  <si>
    <t>6310 - služby peněžních ústavů</t>
  </si>
  <si>
    <t>odbor kutury, sportu, mládeže a památkové péče ÚMČ</t>
  </si>
  <si>
    <t>060120</t>
  </si>
  <si>
    <t>2 reprobedny EX 10</t>
  </si>
  <si>
    <t>3319 - ostatní záležitosti kultury</t>
  </si>
  <si>
    <t>060220</t>
  </si>
  <si>
    <t>dotace na sport, kulturu, zravotnictví (pódium)</t>
  </si>
  <si>
    <t>060320</t>
  </si>
  <si>
    <t>Informační tabule na Kobylis.střelnici</t>
  </si>
  <si>
    <t>060420</t>
  </si>
  <si>
    <t>2 plastové rozvodové systémy chlazení na mobilní kluziště</t>
  </si>
  <si>
    <t>3399 - ostatní záležitosti kultury, církví a sděl.prostředků</t>
  </si>
  <si>
    <t>060520</t>
  </si>
  <si>
    <t>Výroba a instalace informačních desek</t>
  </si>
  <si>
    <t>3326 - pořízení, zachování a obnova hodnot místního kult.,národního a hist.povědomí</t>
  </si>
  <si>
    <t>060620</t>
  </si>
  <si>
    <t>Pořízení krytu na kašně na Karlínském náměstí</t>
  </si>
  <si>
    <t>060720</t>
  </si>
  <si>
    <t>Pořízení basového reproduktovu</t>
  </si>
  <si>
    <t>060820</t>
  </si>
  <si>
    <t>Plastový rozvodný systém chlazení pro mobilní kluziště</t>
  </si>
  <si>
    <t>Kapitola 06 - kutura a cestovní ruch</t>
  </si>
  <si>
    <t>str.12/19</t>
  </si>
  <si>
    <t>odbor bezpečnosti a krizového řízení</t>
  </si>
  <si>
    <t xml:space="preserve">        činnost odboru </t>
  </si>
  <si>
    <t xml:space="preserve">         nákup materiálu j.n.  </t>
  </si>
  <si>
    <t xml:space="preserve">         nákup služeb j.n.</t>
  </si>
  <si>
    <t xml:space="preserve">         opravy a udržování</t>
  </si>
  <si>
    <t xml:space="preserve">       telefonní paušály, Městská policie HMP</t>
  </si>
  <si>
    <t xml:space="preserve">         služby telekomunikací </t>
  </si>
  <si>
    <t xml:space="preserve">      JSDH (jednotka dobrovolných hasičů)</t>
  </si>
  <si>
    <t xml:space="preserve">         neinvestiční dotace MHMP (ÚZ 81)</t>
  </si>
  <si>
    <t xml:space="preserve">                                                        </t>
  </si>
  <si>
    <t>JSDH (jednotka dobrovolných hasičů)</t>
  </si>
  <si>
    <t>5213 - krizová opatření</t>
  </si>
  <si>
    <t>COVID - 19 (dotace MHMP)</t>
  </si>
  <si>
    <t>COVID - 19 (dotace MHMP, rezerva)</t>
  </si>
  <si>
    <t>0701</t>
  </si>
  <si>
    <t>0702</t>
  </si>
  <si>
    <t>0704</t>
  </si>
  <si>
    <t>odbor informatiky</t>
  </si>
  <si>
    <t>0714</t>
  </si>
  <si>
    <t>str.13/19</t>
  </si>
  <si>
    <t>0725</t>
  </si>
  <si>
    <t>Nákup ostatních služeb (ubytovna Švábky - Košík.cz)</t>
  </si>
  <si>
    <t>0731</t>
  </si>
  <si>
    <t>COVID - 19 (SBÍRKA)</t>
  </si>
  <si>
    <t>042320</t>
  </si>
  <si>
    <t xml:space="preserve">Plexiskla do ŠJ (realizuje SeS) </t>
  </si>
  <si>
    <t>070120</t>
  </si>
  <si>
    <t>2 elektrokola</t>
  </si>
  <si>
    <t>070220</t>
  </si>
  <si>
    <t>Dílenský vozík</t>
  </si>
  <si>
    <t>str.14/19</t>
  </si>
  <si>
    <t>k 31.12.2020</t>
  </si>
  <si>
    <t xml:space="preserve">konzultační, poradenská a organiz. činnost </t>
  </si>
  <si>
    <t>elektrická energie (veřejné osvětlení parkoviště Nekvasilova)</t>
  </si>
  <si>
    <t xml:space="preserve">Nová Palmovka BV </t>
  </si>
  <si>
    <t>3640 - komunální služby a územní rozvoj j. n.</t>
  </si>
  <si>
    <t>080420</t>
  </si>
  <si>
    <t>Vybudování plošiny pro invalidy, Taussigova</t>
  </si>
  <si>
    <t>3612 - bytové hospodářství</t>
  </si>
  <si>
    <t>080520</t>
  </si>
  <si>
    <t>Rekonstrukce nákladního výtahu, Taussigova</t>
  </si>
  <si>
    <t>080720</t>
  </si>
  <si>
    <t>Zabezpečení bytových domů (kamery  + čipy), Bínova</t>
  </si>
  <si>
    <t>080820</t>
  </si>
  <si>
    <t>Rekonstrukce ležaté kanalizace, 
Bínova 8,10,12</t>
  </si>
  <si>
    <t>081020</t>
  </si>
  <si>
    <t>Oprava rozvodů TUV a topení pod výměníkem, Taussigova</t>
  </si>
  <si>
    <t>81720</t>
  </si>
  <si>
    <t>Požární hlásiče DPS Burešova</t>
  </si>
  <si>
    <t>81233080220</t>
  </si>
  <si>
    <t>Rekonstrukce DPS Burešova</t>
  </si>
  <si>
    <t>081306081520</t>
  </si>
  <si>
    <t xml:space="preserve">DPS Burešova - turniket. systém </t>
  </si>
  <si>
    <t>080519</t>
  </si>
  <si>
    <t>Centrum hygienické péče Burešová</t>
  </si>
  <si>
    <t>080620</t>
  </si>
  <si>
    <t>Vybudování dětské zubní ordinace, Nekvasilova</t>
  </si>
  <si>
    <t>081417</t>
  </si>
  <si>
    <t>PD - rekonstrukce divadla Karla Hackera</t>
  </si>
  <si>
    <t>81820</t>
  </si>
  <si>
    <t>Izolace vzduchotechniky NP č. 501</t>
  </si>
  <si>
    <t>081920</t>
  </si>
  <si>
    <t>Instalace sprchového koutu do DK Ďáblík</t>
  </si>
  <si>
    <t>082320</t>
  </si>
  <si>
    <t>Systém pro řízení a správu výběrových řízení</t>
  </si>
  <si>
    <t>080419</t>
  </si>
  <si>
    <t xml:space="preserve">Rekonstrukce podlah v poliklince Mazurská </t>
  </si>
  <si>
    <t>str. 15/19</t>
  </si>
  <si>
    <t>080718</t>
  </si>
  <si>
    <t>Rekonstrukce NP z lékárny na ordinace Dr.V.Holého, nám. Dr.V.Holého 1056</t>
  </si>
  <si>
    <t>080916</t>
  </si>
  <si>
    <t>Projektová příprava - MČ Praha 8</t>
  </si>
  <si>
    <t>080920</t>
  </si>
  <si>
    <t>Rekonstrukce zpevněných ploch Jesle Mirovická</t>
  </si>
  <si>
    <t>081120</t>
  </si>
  <si>
    <t>Rekonstrukce povrchu hřiště U Meteoru</t>
  </si>
  <si>
    <t>081220</t>
  </si>
  <si>
    <t>Technické zhodnocení</t>
  </si>
  <si>
    <t>081420</t>
  </si>
  <si>
    <t>Rekonstrukce NP č. 501, Sokolovská 449</t>
  </si>
  <si>
    <t>081620</t>
  </si>
  <si>
    <t>Komunikační a dohledový systém v Pol. Mazurská</t>
  </si>
  <si>
    <t>082020</t>
  </si>
  <si>
    <t>Příslušenství - sportovní plocha Meteor</t>
  </si>
  <si>
    <t>082120</t>
  </si>
  <si>
    <t>DPS Burešova - nouzové osvětlení</t>
  </si>
  <si>
    <t>082220</t>
  </si>
  <si>
    <t>Bínova 10 a 12 - mříže s brankou</t>
  </si>
  <si>
    <t>082420</t>
  </si>
  <si>
    <t>Poliklinika Mazurská - rekonstrukce ordinací</t>
  </si>
  <si>
    <t>082520</t>
  </si>
  <si>
    <t>DPS Burešova - evakuační rozhlas ERO</t>
  </si>
  <si>
    <t>082620</t>
  </si>
  <si>
    <t>DPS Burešova - výměna hydrantůa rozvodu požárního potrubí</t>
  </si>
  <si>
    <t>082720</t>
  </si>
  <si>
    <t>Rekonstrukce Nekvasilova</t>
  </si>
  <si>
    <t>080630080112</t>
  </si>
  <si>
    <t>Výstavba budovy Nová Palmovka (TDS, projektový management, ostraha+oplocení)</t>
  </si>
  <si>
    <t>81129080320</t>
  </si>
  <si>
    <t>Rekonstrukce a přístavba budovy v užívání Městské policie hl. m. Prahy</t>
  </si>
  <si>
    <t>081320</t>
  </si>
  <si>
    <t>Dobíjecí stanice na parkoviště Polikliniky Mazurská</t>
  </si>
  <si>
    <t>str.16/19</t>
  </si>
  <si>
    <t>pol. 5195 - odvody za neplnění povinnosti zaměstnávat zdravotně postižené</t>
  </si>
  <si>
    <t>refundace</t>
  </si>
  <si>
    <t>pol. 5029 - ostatní platby za provedenou práci j.n.</t>
  </si>
  <si>
    <t>6149 - ostatní všeobecná vnitřní správa j.n.</t>
  </si>
  <si>
    <t xml:space="preserve">x </t>
  </si>
  <si>
    <t>str.17/19</t>
  </si>
  <si>
    <t>pol. 5182 - zálohy pokladna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</si>
  <si>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</si>
  <si>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právní služby, poskytnuté náhrady, sankce</t>
  </si>
  <si>
    <t>str.18/19</t>
  </si>
  <si>
    <t>090120</t>
  </si>
  <si>
    <t>Pořízení řešení pro zálohování dat (HW+SW)</t>
  </si>
  <si>
    <t>090320</t>
  </si>
  <si>
    <t>IVANTI Management Suite</t>
  </si>
  <si>
    <t>090420</t>
  </si>
  <si>
    <t>Kernun – firewall, VPn, IPS/IDS</t>
  </si>
  <si>
    <t>090520</t>
  </si>
  <si>
    <t>AddNet – centrální správa a řízení přístupů do sítě</t>
  </si>
  <si>
    <t>090216</t>
  </si>
  <si>
    <t>091416</t>
  </si>
  <si>
    <t>090318</t>
  </si>
  <si>
    <t>090220</t>
  </si>
  <si>
    <t>Babybox</t>
  </si>
  <si>
    <t>090620</t>
  </si>
  <si>
    <t>bezpečnostní plynový ventil</t>
  </si>
  <si>
    <t>str.19/19</t>
  </si>
  <si>
    <t>6402 - finanční vypořádání minulých let</t>
  </si>
  <si>
    <t>ŽŠ Lyč. nám. - navýš. ZŠ vzdělání za účelem inkluze (OPPPR)</t>
  </si>
  <si>
    <t>xxxx</t>
  </si>
  <si>
    <t xml:space="preserve">investiční dotace pro MČ HMP (RZ) </t>
  </si>
  <si>
    <t>Kapitola 10 - pokladní správa</t>
  </si>
  <si>
    <t>zřízených městskou částí Praha 8</t>
  </si>
  <si>
    <t>Zastupitelstva městské části Praha 8</t>
  </si>
  <si>
    <t>ze dne 16. června 2021</t>
  </si>
  <si>
    <t>Příloha č. 3 usnesení č. Usn ZMC 022/2021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</si>
</sst>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4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10"/>
      <color rgb="FFFF0000"/>
      <name val="Calibri"/>
      <family val="2"/>
      <charset val="238"/>
      <scheme val="minor"/>
    </font>
    <font>
      <b/>
      <sz val="16"/>
      <name val="Arial CE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 CE"/>
      <charset val="238"/>
    </font>
    <font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 CE"/>
      <charset val="238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rgb="FFFF0000"/>
      <name val="Arial"/>
      <family val="2"/>
      <charset val="238"/>
    </font>
    <font>
      <b/>
      <i/>
      <sz val="10"/>
      <name val="Arial CE"/>
      <charset val="238"/>
    </font>
    <font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" fillId="0" borderId="0"/>
    <xf numFmtId="0" fontId="32" fillId="0" borderId="0"/>
  </cellStyleXfs>
  <cellXfs count="1151">
    <xf numFmtId="0" fontId="0" fillId="0" borderId="0" xfId="0"/>
    <xf numFmtId="0" fontId="0" fillId="2" borderId="0" xfId="0" applyFill="1"/>
    <xf numFmtId="0" fontId="7" fillId="0" borderId="49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0" fillId="0" borderId="0" xfId="0" applyAlignment="1">
      <alignment horizontal="right"/>
    </xf>
    <xf numFmtId="0" fontId="6" fillId="2" borderId="3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165" fontId="0" fillId="0" borderId="0" xfId="0" applyNumberFormat="1"/>
    <xf numFmtId="165" fontId="0" fillId="2" borderId="0" xfId="0" applyNumberFormat="1" applyFill="1"/>
    <xf numFmtId="3" fontId="0" fillId="2" borderId="0" xfId="0" applyNumberFormat="1" applyFill="1"/>
    <xf numFmtId="0" fontId="9" fillId="2" borderId="0" xfId="0" applyFont="1" applyFill="1"/>
    <xf numFmtId="0" fontId="0" fillId="2" borderId="0" xfId="0" applyFill="1" applyAlignment="1">
      <alignment horizontal="right"/>
    </xf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17" fillId="2" borderId="2" xfId="0" applyFont="1" applyFill="1" applyBorder="1" applyAlignment="1">
      <alignment horizontal="center"/>
    </xf>
    <xf numFmtId="0" fontId="17" fillId="2" borderId="54" xfId="0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49" fontId="6" fillId="2" borderId="4" xfId="1" applyNumberFormat="1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32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49" fontId="6" fillId="2" borderId="7" xfId="1" applyNumberFormat="1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7" fillId="2" borderId="62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2" borderId="34" xfId="0" applyFill="1" applyBorder="1"/>
    <xf numFmtId="0" fontId="0" fillId="2" borderId="42" xfId="0" applyFill="1" applyBorder="1"/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3" fillId="2" borderId="2" xfId="0" applyFont="1" applyFill="1" applyBorder="1"/>
    <xf numFmtId="165" fontId="17" fillId="2" borderId="2" xfId="0" applyNumberFormat="1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165" fontId="17" fillId="2" borderId="4" xfId="0" applyNumberFormat="1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4" fillId="2" borderId="0" xfId="1" applyFont="1" applyFill="1"/>
    <xf numFmtId="0" fontId="4" fillId="2" borderId="68" xfId="1" applyFont="1" applyFill="1" applyBorder="1" applyAlignment="1">
      <alignment horizontal="left"/>
    </xf>
    <xf numFmtId="165" fontId="0" fillId="2" borderId="34" xfId="0" applyNumberFormat="1" applyFill="1" applyBorder="1"/>
    <xf numFmtId="3" fontId="0" fillId="2" borderId="59" xfId="0" applyNumberFormat="1" applyFill="1" applyBorder="1"/>
    <xf numFmtId="4" fontId="0" fillId="2" borderId="34" xfId="0" applyNumberFormat="1" applyFill="1" applyBorder="1"/>
    <xf numFmtId="4" fontId="0" fillId="2" borderId="60" xfId="0" applyNumberFormat="1" applyFill="1" applyBorder="1"/>
    <xf numFmtId="0" fontId="21" fillId="2" borderId="0" xfId="0" applyFont="1" applyFill="1"/>
    <xf numFmtId="3" fontId="25" fillId="2" borderId="34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center"/>
    </xf>
    <xf numFmtId="0" fontId="7" fillId="2" borderId="50" xfId="0" applyFont="1" applyFill="1" applyBorder="1" applyAlignment="1">
      <alignment horizontal="center"/>
    </xf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2" xfId="0" applyFont="1" applyFill="1" applyBorder="1"/>
    <xf numFmtId="0" fontId="17" fillId="2" borderId="30" xfId="0" applyFont="1" applyFill="1" applyBorder="1" applyAlignment="1">
      <alignment horizontal="center"/>
    </xf>
    <xf numFmtId="49" fontId="17" fillId="2" borderId="4" xfId="0" applyNumberFormat="1" applyFont="1" applyFill="1" applyBorder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7" fillId="2" borderId="7" xfId="0" applyNumberFormat="1" applyFont="1" applyFill="1" applyBorder="1" applyAlignment="1">
      <alignment horizontal="center"/>
    </xf>
    <xf numFmtId="49" fontId="13" fillId="2" borderId="57" xfId="0" applyNumberFormat="1" applyFont="1" applyFill="1" applyBorder="1" applyAlignment="1">
      <alignment horizontal="left"/>
    </xf>
    <xf numFmtId="0" fontId="13" fillId="2" borderId="34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49" fontId="13" fillId="2" borderId="34" xfId="0" applyNumberFormat="1" applyFont="1" applyFill="1" applyBorder="1"/>
    <xf numFmtId="3" fontId="15" fillId="2" borderId="34" xfId="0" applyNumberFormat="1" applyFont="1" applyFill="1" applyBorder="1" applyAlignment="1">
      <alignment horizontal="right"/>
    </xf>
    <xf numFmtId="165" fontId="0" fillId="2" borderId="33" xfId="0" applyNumberFormat="1" applyFill="1" applyBorder="1" applyAlignment="1">
      <alignment horizontal="right"/>
    </xf>
    <xf numFmtId="3" fontId="0" fillId="2" borderId="34" xfId="0" applyNumberFormat="1" applyFill="1" applyBorder="1" applyAlignment="1">
      <alignment horizontal="right"/>
    </xf>
    <xf numFmtId="0" fontId="0" fillId="2" borderId="63" xfId="0" applyFill="1" applyBorder="1"/>
    <xf numFmtId="0" fontId="6" fillId="2" borderId="2" xfId="0" applyFont="1" applyFill="1" applyBorder="1"/>
    <xf numFmtId="49" fontId="6" fillId="2" borderId="7" xfId="0" applyNumberFormat="1" applyFont="1" applyFill="1" applyBorder="1" applyAlignment="1">
      <alignment horizontal="center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49" fontId="4" fillId="2" borderId="9" xfId="0" applyNumberFormat="1" applyFont="1" applyFill="1" applyBorder="1"/>
    <xf numFmtId="0" fontId="0" fillId="2" borderId="16" xfId="0" applyFill="1" applyBorder="1"/>
    <xf numFmtId="0" fontId="1" fillId="2" borderId="4" xfId="0" applyFont="1" applyFill="1" applyBorder="1"/>
    <xf numFmtId="0" fontId="7" fillId="2" borderId="49" xfId="0" applyFont="1" applyFill="1" applyBorder="1" applyAlignment="1">
      <alignment horizontal="center"/>
    </xf>
    <xf numFmtId="0" fontId="6" fillId="2" borderId="31" xfId="1" applyFont="1" applyFill="1" applyBorder="1" applyAlignment="1">
      <alignment horizontal="center"/>
    </xf>
    <xf numFmtId="14" fontId="17" fillId="2" borderId="4" xfId="0" applyNumberFormat="1" applyFont="1" applyFill="1" applyBorder="1" applyAlignment="1">
      <alignment horizontal="center"/>
    </xf>
    <xf numFmtId="0" fontId="4" fillId="2" borderId="8" xfId="1" applyFont="1" applyFill="1" applyBorder="1" applyAlignment="1">
      <alignment horizontal="left"/>
    </xf>
    <xf numFmtId="0" fontId="0" fillId="2" borderId="59" xfId="0" applyFill="1" applyBorder="1"/>
    <xf numFmtId="0" fontId="0" fillId="2" borderId="60" xfId="0" applyFill="1" applyBorder="1"/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left"/>
    </xf>
    <xf numFmtId="0" fontId="17" fillId="2" borderId="59" xfId="0" applyFont="1" applyFill="1" applyBorder="1" applyAlignment="1">
      <alignment horizontal="center"/>
    </xf>
    <xf numFmtId="0" fontId="17" fillId="2" borderId="33" xfId="0" applyFont="1" applyFill="1" applyBorder="1"/>
    <xf numFmtId="49" fontId="17" fillId="2" borderId="33" xfId="0" applyNumberFormat="1" applyFont="1" applyFill="1" applyBorder="1"/>
    <xf numFmtId="0" fontId="27" fillId="2" borderId="58" xfId="0" applyFont="1" applyFill="1" applyBorder="1"/>
    <xf numFmtId="165" fontId="27" fillId="2" borderId="34" xfId="0" applyNumberFormat="1" applyFont="1" applyFill="1" applyBorder="1"/>
    <xf numFmtId="0" fontId="27" fillId="2" borderId="59" xfId="0" applyFont="1" applyFill="1" applyBorder="1"/>
    <xf numFmtId="0" fontId="27" fillId="2" borderId="34" xfId="0" applyFont="1" applyFill="1" applyBorder="1"/>
    <xf numFmtId="0" fontId="27" fillId="2" borderId="60" xfId="0" applyFont="1" applyFill="1" applyBorder="1"/>
    <xf numFmtId="49" fontId="17" fillId="2" borderId="16" xfId="0" applyNumberFormat="1" applyFont="1" applyFill="1" applyBorder="1"/>
    <xf numFmtId="0" fontId="14" fillId="2" borderId="33" xfId="0" applyFont="1" applyFill="1" applyBorder="1"/>
    <xf numFmtId="0" fontId="22" fillId="2" borderId="0" xfId="0" applyFont="1" applyFill="1"/>
    <xf numFmtId="0" fontId="13" fillId="2" borderId="3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center"/>
    </xf>
    <xf numFmtId="0" fontId="13" fillId="2" borderId="10" xfId="0" applyFont="1" applyFill="1" applyBorder="1"/>
    <xf numFmtId="49" fontId="13" fillId="2" borderId="24" xfId="0" applyNumberFormat="1" applyFont="1" applyFill="1" applyBorder="1"/>
    <xf numFmtId="0" fontId="14" fillId="2" borderId="34" xfId="0" applyFont="1" applyFill="1" applyBorder="1"/>
    <xf numFmtId="3" fontId="9" fillId="2" borderId="17" xfId="0" applyNumberFormat="1" applyFont="1" applyFill="1" applyBorder="1"/>
    <xf numFmtId="165" fontId="9" fillId="2" borderId="17" xfId="0" applyNumberFormat="1" applyFont="1" applyFill="1" applyBorder="1"/>
    <xf numFmtId="0" fontId="7" fillId="2" borderId="21" xfId="0" applyFont="1" applyFill="1" applyBorder="1"/>
    <xf numFmtId="4" fontId="7" fillId="2" borderId="56" xfId="0" applyNumberFormat="1" applyFont="1" applyFill="1" applyBorder="1"/>
    <xf numFmtId="0" fontId="2" fillId="2" borderId="8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center"/>
    </xf>
    <xf numFmtId="3" fontId="7" fillId="2" borderId="21" xfId="0" applyNumberFormat="1" applyFont="1" applyFill="1" applyBorder="1"/>
    <xf numFmtId="165" fontId="7" fillId="2" borderId="21" xfId="0" applyNumberFormat="1" applyFont="1" applyFill="1" applyBorder="1"/>
    <xf numFmtId="4" fontId="7" fillId="2" borderId="16" xfId="2" applyNumberFormat="1" applyFont="1" applyFill="1" applyBorder="1"/>
    <xf numFmtId="4" fontId="7" fillId="2" borderId="52" xfId="0" applyNumberFormat="1" applyFont="1" applyFill="1" applyBorder="1"/>
    <xf numFmtId="0" fontId="13" fillId="2" borderId="0" xfId="0" applyFont="1" applyFill="1"/>
    <xf numFmtId="0" fontId="15" fillId="2" borderId="0" xfId="0" applyFont="1" applyFill="1"/>
    <xf numFmtId="0" fontId="13" fillId="2" borderId="59" xfId="0" applyFont="1" applyFill="1" applyBorder="1" applyAlignment="1">
      <alignment horizontal="center"/>
    </xf>
    <xf numFmtId="0" fontId="13" fillId="2" borderId="33" xfId="0" applyFont="1" applyFill="1" applyBorder="1"/>
    <xf numFmtId="49" fontId="13" fillId="2" borderId="33" xfId="0" applyNumberFormat="1" applyFont="1" applyFill="1" applyBorder="1"/>
    <xf numFmtId="0" fontId="0" fillId="2" borderId="58" xfId="0" applyFill="1" applyBorder="1"/>
    <xf numFmtId="49" fontId="7" fillId="2" borderId="8" xfId="2" applyNumberFormat="1" applyFont="1" applyFill="1" applyBorder="1" applyAlignment="1">
      <alignment horizontal="center"/>
    </xf>
    <xf numFmtId="0" fontId="7" fillId="2" borderId="21" xfId="2" applyFont="1" applyFill="1" applyBorder="1" applyAlignment="1">
      <alignment horizontal="left"/>
    </xf>
    <xf numFmtId="3" fontId="7" fillId="2" borderId="21" xfId="2" applyNumberFormat="1" applyFont="1" applyFill="1" applyBorder="1"/>
    <xf numFmtId="165" fontId="7" fillId="2" borderId="21" xfId="2" applyNumberFormat="1" applyFont="1" applyFill="1" applyBorder="1"/>
    <xf numFmtId="3" fontId="1" fillId="2" borderId="21" xfId="0" applyNumberFormat="1" applyFont="1" applyFill="1" applyBorder="1"/>
    <xf numFmtId="165" fontId="1" fillId="2" borderId="21" xfId="0" applyNumberFormat="1" applyFont="1" applyFill="1" applyBorder="1"/>
    <xf numFmtId="4" fontId="1" fillId="2" borderId="52" xfId="0" applyNumberFormat="1" applyFont="1" applyFill="1" applyBorder="1"/>
    <xf numFmtId="3" fontId="7" fillId="2" borderId="21" xfId="2" applyNumberFormat="1" applyFont="1" applyFill="1" applyBorder="1" applyAlignment="1">
      <alignment horizontal="right"/>
    </xf>
    <xf numFmtId="165" fontId="7" fillId="2" borderId="21" xfId="2" applyNumberFormat="1" applyFont="1" applyFill="1" applyBorder="1" applyAlignment="1">
      <alignment horizontal="right"/>
    </xf>
    <xf numFmtId="4" fontId="1" fillId="2" borderId="50" xfId="0" applyNumberFormat="1" applyFont="1" applyFill="1" applyBorder="1"/>
    <xf numFmtId="0" fontId="2" fillId="2" borderId="27" xfId="2" applyFont="1" applyFill="1" applyBorder="1"/>
    <xf numFmtId="3" fontId="2" fillId="2" borderId="27" xfId="2" applyNumberFormat="1" applyFont="1" applyFill="1" applyBorder="1"/>
    <xf numFmtId="165" fontId="2" fillId="2" borderId="27" xfId="2" applyNumberFormat="1" applyFont="1" applyFill="1" applyBorder="1"/>
    <xf numFmtId="4" fontId="2" fillId="2" borderId="27" xfId="2" applyNumberFormat="1" applyFont="1" applyFill="1" applyBorder="1"/>
    <xf numFmtId="4" fontId="2" fillId="2" borderId="48" xfId="0" applyNumberFormat="1" applyFont="1" applyFill="1" applyBorder="1"/>
    <xf numFmtId="0" fontId="17" fillId="2" borderId="14" xfId="2" applyFont="1" applyFill="1" applyBorder="1" applyAlignment="1">
      <alignment horizontal="left"/>
    </xf>
    <xf numFmtId="3" fontId="17" fillId="2" borderId="14" xfId="0" applyNumberFormat="1" applyFont="1" applyFill="1" applyBorder="1" applyAlignment="1">
      <alignment horizontal="right"/>
    </xf>
    <xf numFmtId="165" fontId="17" fillId="2" borderId="14" xfId="0" applyNumberFormat="1" applyFont="1" applyFill="1" applyBorder="1" applyAlignment="1">
      <alignment horizontal="right"/>
    </xf>
    <xf numFmtId="4" fontId="17" fillId="2" borderId="21" xfId="2" applyNumberFormat="1" applyFont="1" applyFill="1" applyBorder="1"/>
    <xf numFmtId="4" fontId="17" fillId="2" borderId="56" xfId="0" applyNumberFormat="1" applyFont="1" applyFill="1" applyBorder="1"/>
    <xf numFmtId="0" fontId="27" fillId="2" borderId="11" xfId="0" applyFont="1" applyFill="1" applyBorder="1"/>
    <xf numFmtId="0" fontId="27" fillId="2" borderId="21" xfId="0" applyFont="1" applyFill="1" applyBorder="1"/>
    <xf numFmtId="0" fontId="9" fillId="2" borderId="21" xfId="0" applyFont="1" applyFill="1" applyBorder="1" applyAlignment="1">
      <alignment horizontal="justify" vertical="center" wrapText="1"/>
    </xf>
    <xf numFmtId="3" fontId="9" fillId="2" borderId="21" xfId="0" applyNumberFormat="1" applyFont="1" applyFill="1" applyBorder="1" applyAlignment="1">
      <alignment horizontal="right" vertical="center" wrapText="1"/>
    </xf>
    <xf numFmtId="165" fontId="9" fillId="2" borderId="21" xfId="0" applyNumberFormat="1" applyFont="1" applyFill="1" applyBorder="1" applyAlignment="1">
      <alignment horizontal="right" vertical="center" wrapText="1"/>
    </xf>
    <xf numFmtId="3" fontId="27" fillId="2" borderId="21" xfId="0" applyNumberFormat="1" applyFont="1" applyFill="1" applyBorder="1" applyAlignment="1">
      <alignment horizontal="right"/>
    </xf>
    <xf numFmtId="4" fontId="9" fillId="2" borderId="21" xfId="2" applyNumberFormat="1" applyFont="1" applyFill="1" applyBorder="1"/>
    <xf numFmtId="4" fontId="9" fillId="2" borderId="56" xfId="0" applyNumberFormat="1" applyFont="1" applyFill="1" applyBorder="1"/>
    <xf numFmtId="49" fontId="17" fillId="2" borderId="15" xfId="2" applyNumberFormat="1" applyFont="1" applyFill="1" applyBorder="1" applyAlignment="1">
      <alignment horizontal="center"/>
    </xf>
    <xf numFmtId="3" fontId="29" fillId="2" borderId="21" xfId="0" applyNumberFormat="1" applyFont="1" applyFill="1" applyBorder="1" applyAlignment="1">
      <alignment horizontal="right"/>
    </xf>
    <xf numFmtId="165" fontId="29" fillId="2" borderId="21" xfId="0" applyNumberFormat="1" applyFont="1" applyFill="1" applyBorder="1" applyAlignment="1">
      <alignment horizontal="right"/>
    </xf>
    <xf numFmtId="0" fontId="2" fillId="2" borderId="26" xfId="2" applyFont="1" applyFill="1" applyBorder="1"/>
    <xf numFmtId="0" fontId="0" fillId="2" borderId="36" xfId="0" applyFill="1" applyBorder="1"/>
    <xf numFmtId="49" fontId="6" fillId="2" borderId="8" xfId="2" applyNumberFormat="1" applyFont="1" applyFill="1" applyBorder="1" applyAlignment="1">
      <alignment horizontal="center"/>
    </xf>
    <xf numFmtId="0" fontId="6" fillId="2" borderId="18" xfId="2" applyFont="1" applyFill="1" applyBorder="1" applyAlignment="1">
      <alignment horizontal="left"/>
    </xf>
    <xf numFmtId="0" fontId="6" fillId="2" borderId="16" xfId="2" applyFont="1" applyFill="1" applyBorder="1" applyAlignment="1">
      <alignment horizontal="right"/>
    </xf>
    <xf numFmtId="165" fontId="6" fillId="2" borderId="20" xfId="2" applyNumberFormat="1" applyFont="1" applyFill="1" applyBorder="1" applyAlignment="1">
      <alignment horizontal="right"/>
    </xf>
    <xf numFmtId="0" fontId="3" fillId="2" borderId="21" xfId="2" applyFont="1" applyFill="1" applyBorder="1"/>
    <xf numFmtId="3" fontId="9" fillId="2" borderId="20" xfId="0" applyNumberFormat="1" applyFont="1" applyFill="1" applyBorder="1"/>
    <xf numFmtId="49" fontId="3" fillId="2" borderId="11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3" fillId="2" borderId="23" xfId="2" applyFont="1" applyFill="1" applyBorder="1"/>
    <xf numFmtId="0" fontId="4" fillId="2" borderId="27" xfId="2" applyFont="1" applyFill="1" applyBorder="1"/>
    <xf numFmtId="3" fontId="4" fillId="2" borderId="27" xfId="2" applyNumberFormat="1" applyFont="1" applyFill="1" applyBorder="1"/>
    <xf numFmtId="165" fontId="4" fillId="2" borderId="27" xfId="2" applyNumberFormat="1" applyFont="1" applyFill="1" applyBorder="1"/>
    <xf numFmtId="49" fontId="6" fillId="2" borderId="11" xfId="2" applyNumberFormat="1" applyFont="1" applyFill="1" applyBorder="1" applyAlignment="1">
      <alignment horizontal="center"/>
    </xf>
    <xf numFmtId="0" fontId="6" fillId="2" borderId="21" xfId="2" applyFont="1" applyFill="1" applyBorder="1" applyAlignment="1">
      <alignment horizontal="left"/>
    </xf>
    <xf numFmtId="0" fontId="6" fillId="2" borderId="21" xfId="2" applyFont="1" applyFill="1" applyBorder="1" applyAlignment="1">
      <alignment horizontal="right"/>
    </xf>
    <xf numFmtId="3" fontId="6" fillId="2" borderId="21" xfId="2" applyNumberFormat="1" applyFont="1" applyFill="1" applyBorder="1" applyAlignment="1">
      <alignment horizontal="right"/>
    </xf>
    <xf numFmtId="4" fontId="7" fillId="2" borderId="21" xfId="2" applyNumberFormat="1" applyFont="1" applyFill="1" applyBorder="1"/>
    <xf numFmtId="0" fontId="9" fillId="2" borderId="21" xfId="0" applyFont="1" applyFill="1" applyBorder="1" applyAlignment="1">
      <alignment wrapText="1"/>
    </xf>
    <xf numFmtId="3" fontId="9" fillId="2" borderId="21" xfId="0" applyNumberFormat="1" applyFont="1" applyFill="1" applyBorder="1" applyAlignment="1">
      <alignment horizontal="right"/>
    </xf>
    <xf numFmtId="3" fontId="9" fillId="2" borderId="21" xfId="2" applyNumberFormat="1" applyFont="1" applyFill="1" applyBorder="1" applyAlignment="1">
      <alignment horizontal="right"/>
    </xf>
    <xf numFmtId="3" fontId="9" fillId="2" borderId="21" xfId="0" applyNumberFormat="1" applyFont="1" applyFill="1" applyBorder="1" applyAlignment="1">
      <alignment horizontal="right" wrapText="1"/>
    </xf>
    <xf numFmtId="165" fontId="9" fillId="2" borderId="21" xfId="0" applyNumberFormat="1" applyFont="1" applyFill="1" applyBorder="1" applyAlignment="1">
      <alignment horizontal="right" wrapText="1"/>
    </xf>
    <xf numFmtId="49" fontId="17" fillId="2" borderId="11" xfId="2" applyNumberFormat="1" applyFont="1" applyFill="1" applyBorder="1" applyAlignment="1">
      <alignment horizontal="center"/>
    </xf>
    <xf numFmtId="0" fontId="17" fillId="2" borderId="21" xfId="2" applyFont="1" applyFill="1" applyBorder="1" applyAlignment="1">
      <alignment horizontal="left"/>
    </xf>
    <xf numFmtId="0" fontId="17" fillId="2" borderId="21" xfId="2" applyFont="1" applyFill="1" applyBorder="1" applyAlignment="1">
      <alignment horizontal="right"/>
    </xf>
    <xf numFmtId="3" fontId="17" fillId="2" borderId="21" xfId="2" applyNumberFormat="1" applyFont="1" applyFill="1" applyBorder="1" applyAlignment="1">
      <alignment horizontal="right"/>
    </xf>
    <xf numFmtId="165" fontId="17" fillId="2" borderId="21" xfId="2" applyNumberFormat="1" applyFont="1" applyFill="1" applyBorder="1" applyAlignment="1">
      <alignment horizontal="right"/>
    </xf>
    <xf numFmtId="3" fontId="6" fillId="2" borderId="21" xfId="2" applyNumberFormat="1" applyFont="1" applyFill="1" applyBorder="1"/>
    <xf numFmtId="165" fontId="6" fillId="2" borderId="21" xfId="2" applyNumberFormat="1" applyFont="1" applyFill="1" applyBorder="1"/>
    <xf numFmtId="49" fontId="3" fillId="2" borderId="15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left"/>
    </xf>
    <xf numFmtId="0" fontId="3" fillId="2" borderId="22" xfId="2" applyFont="1" applyFill="1" applyBorder="1"/>
    <xf numFmtId="49" fontId="3" fillId="2" borderId="21" xfId="2" applyNumberFormat="1" applyFont="1" applyFill="1" applyBorder="1" applyAlignment="1">
      <alignment horizontal="left"/>
    </xf>
    <xf numFmtId="49" fontId="3" fillId="2" borderId="12" xfId="2" applyNumberFormat="1" applyFont="1" applyFill="1" applyBorder="1" applyAlignment="1">
      <alignment horizontal="center"/>
    </xf>
    <xf numFmtId="0" fontId="4" fillId="2" borderId="38" xfId="2" applyFont="1" applyFill="1" applyBorder="1" applyAlignment="1">
      <alignment vertical="center"/>
    </xf>
    <xf numFmtId="4" fontId="4" fillId="2" borderId="27" xfId="2" applyNumberFormat="1" applyFont="1" applyFill="1" applyBorder="1"/>
    <xf numFmtId="4" fontId="4" fillId="2" borderId="61" xfId="2" applyNumberFormat="1" applyFont="1" applyFill="1" applyBorder="1"/>
    <xf numFmtId="49" fontId="3" fillId="2" borderId="8" xfId="2" applyNumberFormat="1" applyFont="1" applyFill="1" applyBorder="1" applyAlignment="1">
      <alignment horizontal="center"/>
    </xf>
    <xf numFmtId="49" fontId="17" fillId="2" borderId="21" xfId="2" applyNumberFormat="1" applyFont="1" applyFill="1" applyBorder="1" applyAlignment="1">
      <alignment horizontal="left"/>
    </xf>
    <xf numFmtId="49" fontId="9" fillId="2" borderId="21" xfId="2" applyNumberFormat="1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2" borderId="45" xfId="0" applyFont="1" applyFill="1" applyBorder="1"/>
    <xf numFmtId="0" fontId="4" fillId="2" borderId="8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23" fillId="2" borderId="16" xfId="0" applyFont="1" applyFill="1" applyBorder="1"/>
    <xf numFmtId="49" fontId="1" fillId="2" borderId="11" xfId="2" applyNumberFormat="1" applyFill="1" applyBorder="1" applyAlignment="1">
      <alignment horizontal="center"/>
    </xf>
    <xf numFmtId="49" fontId="1" fillId="2" borderId="20" xfId="2" applyNumberFormat="1" applyFill="1" applyBorder="1" applyAlignment="1">
      <alignment horizontal="center"/>
    </xf>
    <xf numFmtId="0" fontId="1" fillId="2" borderId="21" xfId="2" applyFill="1" applyBorder="1"/>
    <xf numFmtId="0" fontId="1" fillId="2" borderId="21" xfId="0" applyFont="1" applyFill="1" applyBorder="1"/>
    <xf numFmtId="49" fontId="1" fillId="2" borderId="8" xfId="2" applyNumberFormat="1" applyFill="1" applyBorder="1" applyAlignment="1">
      <alignment horizontal="center"/>
    </xf>
    <xf numFmtId="0" fontId="1" fillId="2" borderId="20" xfId="0" applyFont="1" applyFill="1" applyBorder="1"/>
    <xf numFmtId="0" fontId="1" fillId="2" borderId="20" xfId="0" applyFont="1" applyFill="1" applyBorder="1" applyAlignment="1">
      <alignment horizontal="left"/>
    </xf>
    <xf numFmtId="3" fontId="7" fillId="2" borderId="20" xfId="0" applyNumberFormat="1" applyFont="1" applyFill="1" applyBorder="1"/>
    <xf numFmtId="165" fontId="7" fillId="2" borderId="20" xfId="0" applyNumberFormat="1" applyFont="1" applyFill="1" applyBorder="1"/>
    <xf numFmtId="49" fontId="1" fillId="2" borderId="21" xfId="0" applyNumberFormat="1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21" xfId="0" applyFont="1" applyFill="1" applyBorder="1" applyAlignment="1">
      <alignment horizontal="left"/>
    </xf>
    <xf numFmtId="3" fontId="1" fillId="2" borderId="20" xfId="0" applyNumberFormat="1" applyFont="1" applyFill="1" applyBorder="1"/>
    <xf numFmtId="0" fontId="1" fillId="2" borderId="18" xfId="0" applyFont="1" applyFill="1" applyBorder="1"/>
    <xf numFmtId="0" fontId="1" fillId="2" borderId="15" xfId="0" applyFont="1" applyFill="1" applyBorder="1"/>
    <xf numFmtId="0" fontId="1" fillId="2" borderId="14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0" fontId="1" fillId="2" borderId="20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center"/>
    </xf>
    <xf numFmtId="49" fontId="1" fillId="2" borderId="21" xfId="0" applyNumberFormat="1" applyFont="1" applyFill="1" applyBorder="1"/>
    <xf numFmtId="3" fontId="2" fillId="2" borderId="27" xfId="0" applyNumberFormat="1" applyFont="1" applyFill="1" applyBorder="1" applyAlignment="1">
      <alignment vertical="center"/>
    </xf>
    <xf numFmtId="165" fontId="2" fillId="2" borderId="27" xfId="0" applyNumberFormat="1" applyFont="1" applyFill="1" applyBorder="1" applyAlignment="1">
      <alignment vertical="center"/>
    </xf>
    <xf numFmtId="4" fontId="2" fillId="2" borderId="48" xfId="0" applyNumberFormat="1" applyFont="1" applyFill="1" applyBorder="1" applyAlignment="1">
      <alignment vertical="center"/>
    </xf>
    <xf numFmtId="0" fontId="17" fillId="2" borderId="21" xfId="2" applyFont="1" applyFill="1" applyBorder="1"/>
    <xf numFmtId="2" fontId="17" fillId="2" borderId="56" xfId="0" applyNumberFormat="1" applyFont="1" applyFill="1" applyBorder="1"/>
    <xf numFmtId="49" fontId="6" fillId="2" borderId="45" xfId="2" applyNumberFormat="1" applyFont="1" applyFill="1" applyBorder="1" applyAlignment="1">
      <alignment horizontal="center" vertical="center"/>
    </xf>
    <xf numFmtId="3" fontId="3" fillId="2" borderId="17" xfId="2" applyNumberFormat="1" applyFont="1" applyFill="1" applyBorder="1"/>
    <xf numFmtId="165" fontId="3" fillId="2" borderId="17" xfId="2" applyNumberFormat="1" applyFont="1" applyFill="1" applyBorder="1"/>
    <xf numFmtId="3" fontId="9" fillId="2" borderId="21" xfId="2" applyNumberFormat="1" applyFont="1" applyFill="1" applyBorder="1"/>
    <xf numFmtId="4" fontId="1" fillId="2" borderId="42" xfId="0" applyNumberFormat="1" applyFont="1" applyFill="1" applyBorder="1"/>
    <xf numFmtId="3" fontId="2" fillId="2" borderId="27" xfId="2" applyNumberFormat="1" applyFont="1" applyFill="1" applyBorder="1" applyAlignment="1">
      <alignment vertical="center"/>
    </xf>
    <xf numFmtId="165" fontId="2" fillId="2" borderId="27" xfId="2" applyNumberFormat="1" applyFont="1" applyFill="1" applyBorder="1" applyAlignment="1">
      <alignment vertical="center"/>
    </xf>
    <xf numFmtId="0" fontId="1" fillId="2" borderId="0" xfId="1" applyFill="1"/>
    <xf numFmtId="0" fontId="5" fillId="2" borderId="0" xfId="1" applyFont="1" applyFill="1"/>
    <xf numFmtId="0" fontId="9" fillId="2" borderId="24" xfId="0" applyFont="1" applyFill="1" applyBorder="1" applyAlignment="1">
      <alignment horizontal="left"/>
    </xf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2" fontId="7" fillId="2" borderId="21" xfId="0" applyNumberFormat="1" applyFont="1" applyFill="1" applyBorder="1"/>
    <xf numFmtId="0" fontId="3" fillId="2" borderId="21" xfId="2" applyFont="1" applyFill="1" applyBorder="1" applyAlignment="1">
      <alignment horizontal="center"/>
    </xf>
    <xf numFmtId="0" fontId="3" fillId="2" borderId="21" xfId="2" applyFont="1" applyFill="1" applyBorder="1" applyAlignment="1">
      <alignment horizontal="left"/>
    </xf>
    <xf numFmtId="2" fontId="1" fillId="2" borderId="21" xfId="0" applyNumberFormat="1" applyFont="1" applyFill="1" applyBorder="1"/>
    <xf numFmtId="2" fontId="1" fillId="2" borderId="51" xfId="0" applyNumberFormat="1" applyFont="1" applyFill="1" applyBorder="1"/>
    <xf numFmtId="49" fontId="3" fillId="2" borderId="21" xfId="2" applyNumberFormat="1" applyFont="1" applyFill="1" applyBorder="1"/>
    <xf numFmtId="0" fontId="0" fillId="2" borderId="11" xfId="0" applyFill="1" applyBorder="1"/>
    <xf numFmtId="165" fontId="1" fillId="2" borderId="13" xfId="0" applyNumberFormat="1" applyFont="1" applyFill="1" applyBorder="1"/>
    <xf numFmtId="3" fontId="1" fillId="2" borderId="14" xfId="0" applyNumberFormat="1" applyFont="1" applyFill="1" applyBorder="1"/>
    <xf numFmtId="0" fontId="1" fillId="2" borderId="0" xfId="2" applyFill="1"/>
    <xf numFmtId="0" fontId="9" fillId="2" borderId="21" xfId="0" applyFont="1" applyFill="1" applyBorder="1" applyAlignment="1">
      <alignment horizontal="justify" wrapText="1"/>
    </xf>
    <xf numFmtId="49" fontId="17" fillId="2" borderId="8" xfId="0" applyNumberFormat="1" applyFont="1" applyFill="1" applyBorder="1" applyAlignment="1">
      <alignment horizontal="center"/>
    </xf>
    <xf numFmtId="0" fontId="17" fillId="2" borderId="23" xfId="0" applyFont="1" applyFill="1" applyBorder="1"/>
    <xf numFmtId="3" fontId="17" fillId="2" borderId="21" xfId="0" applyNumberFormat="1" applyFont="1" applyFill="1" applyBorder="1"/>
    <xf numFmtId="165" fontId="17" fillId="2" borderId="21" xfId="0" applyNumberFormat="1" applyFont="1" applyFill="1" applyBorder="1"/>
    <xf numFmtId="49" fontId="17" fillId="2" borderId="11" xfId="0" applyNumberFormat="1" applyFont="1" applyFill="1" applyBorder="1" applyAlignment="1">
      <alignment horizontal="center"/>
    </xf>
    <xf numFmtId="0" fontId="9" fillId="2" borderId="21" xfId="0" applyFont="1" applyFill="1" applyBorder="1"/>
    <xf numFmtId="0" fontId="9" fillId="2" borderId="23" xfId="0" applyFont="1" applyFill="1" applyBorder="1" applyAlignment="1">
      <alignment horizontal="left"/>
    </xf>
    <xf numFmtId="165" fontId="9" fillId="2" borderId="21" xfId="0" applyNumberFormat="1" applyFont="1" applyFill="1" applyBorder="1"/>
    <xf numFmtId="49" fontId="17" fillId="2" borderId="15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left"/>
    </xf>
    <xf numFmtId="0" fontId="9" fillId="2" borderId="23" xfId="0" applyFont="1" applyFill="1" applyBorder="1"/>
    <xf numFmtId="0" fontId="9" fillId="2" borderId="21" xfId="0" applyFont="1" applyFill="1" applyBorder="1" applyAlignment="1">
      <alignment horizontal="left"/>
    </xf>
    <xf numFmtId="49" fontId="9" fillId="2" borderId="23" xfId="0" applyNumberFormat="1" applyFont="1" applyFill="1" applyBorder="1"/>
    <xf numFmtId="3" fontId="17" fillId="2" borderId="16" xfId="0" applyNumberFormat="1" applyFont="1" applyFill="1" applyBorder="1"/>
    <xf numFmtId="165" fontId="17" fillId="2" borderId="16" xfId="0" applyNumberFormat="1" applyFont="1" applyFill="1" applyBorder="1"/>
    <xf numFmtId="0" fontId="9" fillId="2" borderId="15" xfId="0" applyFont="1" applyFill="1" applyBorder="1"/>
    <xf numFmtId="0" fontId="9" fillId="2" borderId="14" xfId="0" applyFont="1" applyFill="1" applyBorder="1"/>
    <xf numFmtId="4" fontId="2" fillId="2" borderId="37" xfId="0" applyNumberFormat="1" applyFont="1" applyFill="1" applyBorder="1" applyAlignment="1">
      <alignment vertical="center"/>
    </xf>
    <xf numFmtId="4" fontId="2" fillId="2" borderId="61" xfId="0" applyNumberFormat="1" applyFont="1" applyFill="1" applyBorder="1" applyAlignment="1">
      <alignment vertical="center"/>
    </xf>
    <xf numFmtId="3" fontId="17" fillId="2" borderId="21" xfId="0" applyNumberFormat="1" applyFont="1" applyFill="1" applyBorder="1" applyAlignment="1">
      <alignment horizontal="right"/>
    </xf>
    <xf numFmtId="165" fontId="17" fillId="2" borderId="21" xfId="0" applyNumberFormat="1" applyFont="1" applyFill="1" applyBorder="1" applyAlignment="1">
      <alignment horizontal="right"/>
    </xf>
    <xf numFmtId="3" fontId="9" fillId="2" borderId="14" xfId="0" applyNumberFormat="1" applyFont="1" applyFill="1" applyBorder="1" applyAlignment="1">
      <alignment horizontal="right"/>
    </xf>
    <xf numFmtId="3" fontId="9" fillId="2" borderId="21" xfId="0" applyNumberFormat="1" applyFont="1" applyFill="1" applyBorder="1"/>
    <xf numFmtId="0" fontId="9" fillId="2" borderId="21" xfId="0" applyFont="1" applyFill="1" applyBorder="1" applyAlignment="1">
      <alignment vertical="center"/>
    </xf>
    <xf numFmtId="0" fontId="9" fillId="2" borderId="22" xfId="0" applyFont="1" applyFill="1" applyBorder="1"/>
    <xf numFmtId="3" fontId="9" fillId="2" borderId="23" xfId="0" applyNumberFormat="1" applyFont="1" applyFill="1" applyBorder="1"/>
    <xf numFmtId="0" fontId="0" fillId="2" borderId="33" xfId="0" applyFill="1" applyBorder="1"/>
    <xf numFmtId="0" fontId="3" fillId="2" borderId="10" xfId="2" applyFont="1" applyFill="1" applyBorder="1"/>
    <xf numFmtId="3" fontId="1" fillId="2" borderId="23" xfId="0" applyNumberFormat="1" applyFont="1" applyFill="1" applyBorder="1"/>
    <xf numFmtId="3" fontId="4" fillId="2" borderId="37" xfId="2" applyNumberFormat="1" applyFont="1" applyFill="1" applyBorder="1" applyAlignment="1">
      <alignment vertical="center"/>
    </xf>
    <xf numFmtId="165" fontId="4" fillId="2" borderId="37" xfId="2" applyNumberFormat="1" applyFont="1" applyFill="1" applyBorder="1" applyAlignment="1">
      <alignment vertical="center"/>
    </xf>
    <xf numFmtId="49" fontId="17" fillId="2" borderId="30" xfId="2" applyNumberFormat="1" applyFont="1" applyFill="1" applyBorder="1" applyAlignment="1">
      <alignment horizontal="center"/>
    </xf>
    <xf numFmtId="49" fontId="17" fillId="2" borderId="4" xfId="2" applyNumberFormat="1" applyFont="1" applyFill="1" applyBorder="1" applyAlignment="1">
      <alignment horizontal="left"/>
    </xf>
    <xf numFmtId="0" fontId="17" fillId="2" borderId="18" xfId="2" applyFont="1" applyFill="1" applyBorder="1"/>
    <xf numFmtId="49" fontId="17" fillId="2" borderId="11" xfId="2" applyNumberFormat="1" applyFont="1" applyFill="1" applyBorder="1" applyAlignment="1">
      <alignment horizontal="left"/>
    </xf>
    <xf numFmtId="0" fontId="17" fillId="2" borderId="21" xfId="2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0" fontId="7" fillId="2" borderId="22" xfId="0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left"/>
    </xf>
    <xf numFmtId="0" fontId="9" fillId="2" borderId="14" xfId="2" applyFont="1" applyFill="1" applyBorder="1" applyAlignment="1">
      <alignment horizontal="left"/>
    </xf>
    <xf numFmtId="0" fontId="9" fillId="2" borderId="21" xfId="2" applyFont="1" applyFill="1" applyBorder="1" applyAlignment="1">
      <alignment horizontal="left"/>
    </xf>
    <xf numFmtId="0" fontId="7" fillId="2" borderId="14" xfId="2" applyFont="1" applyFill="1" applyBorder="1" applyAlignment="1">
      <alignment horizontal="left"/>
    </xf>
    <xf numFmtId="0" fontId="7" fillId="2" borderId="17" xfId="0" applyFont="1" applyFill="1" applyBorder="1"/>
    <xf numFmtId="3" fontId="7" fillId="2" borderId="16" xfId="0" applyNumberFormat="1" applyFont="1" applyFill="1" applyBorder="1"/>
    <xf numFmtId="165" fontId="7" fillId="2" borderId="16" xfId="0" applyNumberFormat="1" applyFont="1" applyFill="1" applyBorder="1"/>
    <xf numFmtId="0" fontId="4" fillId="2" borderId="38" xfId="0" applyFont="1" applyFill="1" applyBorder="1" applyAlignment="1">
      <alignment vertical="center"/>
    </xf>
    <xf numFmtId="3" fontId="4" fillId="2" borderId="27" xfId="0" applyNumberFormat="1" applyFont="1" applyFill="1" applyBorder="1" applyAlignment="1">
      <alignment vertical="center"/>
    </xf>
    <xf numFmtId="165" fontId="4" fillId="2" borderId="27" xfId="0" applyNumberFormat="1" applyFont="1" applyFill="1" applyBorder="1" applyAlignment="1">
      <alignment vertical="center"/>
    </xf>
    <xf numFmtId="4" fontId="2" fillId="2" borderId="27" xfId="0" applyNumberFormat="1" applyFont="1" applyFill="1" applyBorder="1" applyAlignment="1">
      <alignment vertical="center"/>
    </xf>
    <xf numFmtId="4" fontId="17" fillId="2" borderId="21" xfId="0" applyNumberFormat="1" applyFont="1" applyFill="1" applyBorder="1"/>
    <xf numFmtId="3" fontId="9" fillId="2" borderId="16" xfId="0" applyNumberFormat="1" applyFont="1" applyFill="1" applyBorder="1" applyAlignment="1">
      <alignment horizontal="right"/>
    </xf>
    <xf numFmtId="0" fontId="1" fillId="2" borderId="17" xfId="0" applyFont="1" applyFill="1" applyBorder="1"/>
    <xf numFmtId="3" fontId="1" fillId="2" borderId="16" xfId="0" applyNumberFormat="1" applyFont="1" applyFill="1" applyBorder="1"/>
    <xf numFmtId="3" fontId="1" fillId="2" borderId="40" xfId="0" applyNumberFormat="1" applyFont="1" applyFill="1" applyBorder="1"/>
    <xf numFmtId="0" fontId="7" fillId="2" borderId="17" xfId="2" applyFont="1" applyFill="1" applyBorder="1"/>
    <xf numFmtId="0" fontId="3" fillId="2" borderId="10" xfId="2" applyFont="1" applyFill="1" applyBorder="1" applyAlignment="1">
      <alignment horizontal="left"/>
    </xf>
    <xf numFmtId="0" fontId="6" fillId="2" borderId="17" xfId="2" applyFont="1" applyFill="1" applyBorder="1"/>
    <xf numFmtId="0" fontId="6" fillId="2" borderId="22" xfId="2" applyFont="1" applyFill="1" applyBorder="1"/>
    <xf numFmtId="49" fontId="19" fillId="2" borderId="21" xfId="2" applyNumberFormat="1" applyFont="1" applyFill="1" applyBorder="1" applyAlignment="1">
      <alignment horizontal="center"/>
    </xf>
    <xf numFmtId="0" fontId="4" fillId="2" borderId="36" xfId="2" applyFont="1" applyFill="1" applyBorder="1"/>
    <xf numFmtId="4" fontId="13" fillId="2" borderId="27" xfId="0" applyNumberFormat="1" applyFont="1" applyFill="1" applyBorder="1"/>
    <xf numFmtId="4" fontId="13" fillId="2" borderId="61" xfId="0" applyNumberFormat="1" applyFont="1" applyFill="1" applyBorder="1"/>
    <xf numFmtId="3" fontId="7" fillId="2" borderId="16" xfId="2" applyNumberFormat="1" applyFont="1" applyFill="1" applyBorder="1"/>
    <xf numFmtId="3" fontId="18" fillId="2" borderId="21" xfId="0" applyNumberFormat="1" applyFont="1" applyFill="1" applyBorder="1" applyAlignment="1">
      <alignment horizontal="right"/>
    </xf>
    <xf numFmtId="0" fontId="9" fillId="2" borderId="21" xfId="0" applyFont="1" applyFill="1" applyBorder="1" applyAlignment="1">
      <alignment horizontal="right"/>
    </xf>
    <xf numFmtId="0" fontId="9" fillId="2" borderId="40" xfId="0" applyFont="1" applyFill="1" applyBorder="1" applyAlignment="1">
      <alignment horizontal="right"/>
    </xf>
    <xf numFmtId="49" fontId="3" fillId="2" borderId="22" xfId="2" applyNumberFormat="1" applyFont="1" applyFill="1" applyBorder="1" applyAlignment="1">
      <alignment horizontal="left"/>
    </xf>
    <xf numFmtId="49" fontId="3" fillId="2" borderId="10" xfId="2" applyNumberFormat="1" applyFont="1" applyFill="1" applyBorder="1" applyAlignment="1">
      <alignment horizontal="center"/>
    </xf>
    <xf numFmtId="165" fontId="7" fillId="2" borderId="16" xfId="2" applyNumberFormat="1" applyFont="1" applyFill="1" applyBorder="1"/>
    <xf numFmtId="0" fontId="3" fillId="2" borderId="11" xfId="2" applyFont="1" applyFill="1" applyBorder="1" applyAlignment="1">
      <alignment horizontal="center"/>
    </xf>
    <xf numFmtId="49" fontId="3" fillId="2" borderId="20" xfId="2" applyNumberFormat="1" applyFont="1" applyFill="1" applyBorder="1" applyAlignment="1" applyProtection="1">
      <alignment horizontal="center"/>
      <protection locked="0"/>
    </xf>
    <xf numFmtId="0" fontId="3" fillId="2" borderId="19" xfId="2" applyFont="1" applyFill="1" applyBorder="1"/>
    <xf numFmtId="0" fontId="11" fillId="2" borderId="19" xfId="2" applyFont="1" applyFill="1" applyBorder="1"/>
    <xf numFmtId="165" fontId="18" fillId="2" borderId="21" xfId="0" applyNumberFormat="1" applyFont="1" applyFill="1" applyBorder="1" applyAlignment="1">
      <alignment horizontal="right"/>
    </xf>
    <xf numFmtId="0" fontId="18" fillId="2" borderId="11" xfId="2" applyFont="1" applyFill="1" applyBorder="1" applyAlignment="1">
      <alignment horizontal="center"/>
    </xf>
    <xf numFmtId="49" fontId="18" fillId="2" borderId="20" xfId="2" applyNumberFormat="1" applyFont="1" applyFill="1" applyBorder="1" applyAlignment="1" applyProtection="1">
      <alignment horizontal="center"/>
      <protection locked="0"/>
    </xf>
    <xf numFmtId="0" fontId="18" fillId="2" borderId="19" xfId="2" applyFont="1" applyFill="1" applyBorder="1"/>
    <xf numFmtId="0" fontId="3" fillId="2" borderId="47" xfId="2" applyFont="1" applyFill="1" applyBorder="1" applyAlignment="1">
      <alignment horizontal="center"/>
    </xf>
    <xf numFmtId="49" fontId="3" fillId="2" borderId="43" xfId="2" applyNumberFormat="1" applyFont="1" applyFill="1" applyBorder="1" applyAlignment="1" applyProtection="1">
      <alignment horizontal="center"/>
      <protection locked="0"/>
    </xf>
    <xf numFmtId="0" fontId="3" fillId="2" borderId="53" xfId="2" applyFont="1" applyFill="1" applyBorder="1"/>
    <xf numFmtId="49" fontId="3" fillId="2" borderId="10" xfId="2" applyNumberFormat="1" applyFont="1" applyFill="1" applyBorder="1" applyAlignment="1" applyProtection="1">
      <alignment horizontal="center"/>
      <protection locked="0"/>
    </xf>
    <xf numFmtId="0" fontId="7" fillId="2" borderId="3" xfId="2" applyFont="1" applyFill="1" applyBorder="1" applyAlignment="1">
      <alignment horizontal="center"/>
    </xf>
    <xf numFmtId="49" fontId="17" fillId="2" borderId="18" xfId="2" applyNumberFormat="1" applyFont="1" applyFill="1" applyBorder="1" applyAlignment="1" applyProtection="1">
      <alignment horizontal="center"/>
      <protection locked="0"/>
    </xf>
    <xf numFmtId="0" fontId="7" fillId="2" borderId="8" xfId="2" applyFont="1" applyFill="1" applyBorder="1" applyAlignment="1">
      <alignment horizontal="center"/>
    </xf>
    <xf numFmtId="49" fontId="17" fillId="2" borderId="10" xfId="2" applyNumberFormat="1" applyFont="1" applyFill="1" applyBorder="1" applyAlignment="1" applyProtection="1">
      <alignment horizontal="center"/>
      <protection locked="0"/>
    </xf>
    <xf numFmtId="49" fontId="7" fillId="2" borderId="15" xfId="2" applyNumberFormat="1" applyFont="1" applyFill="1" applyBorder="1" applyAlignment="1">
      <alignment horizontal="center"/>
    </xf>
    <xf numFmtId="49" fontId="17" fillId="2" borderId="14" xfId="2" applyNumberFormat="1" applyFont="1" applyFill="1" applyBorder="1" applyAlignment="1">
      <alignment horizontal="left"/>
    </xf>
    <xf numFmtId="49" fontId="7" fillId="2" borderId="3" xfId="2" applyNumberFormat="1" applyFont="1" applyFill="1" applyBorder="1" applyAlignment="1">
      <alignment horizontal="center"/>
    </xf>
    <xf numFmtId="0" fontId="17" fillId="2" borderId="4" xfId="2" applyFont="1" applyFill="1" applyBorder="1" applyAlignment="1">
      <alignment horizontal="left"/>
    </xf>
    <xf numFmtId="0" fontId="9" fillId="2" borderId="16" xfId="2" applyFont="1" applyFill="1" applyBorder="1" applyAlignment="1">
      <alignment horizontal="left"/>
    </xf>
    <xf numFmtId="0" fontId="9" fillId="2" borderId="4" xfId="2" applyFont="1" applyFill="1" applyBorder="1" applyAlignment="1">
      <alignment horizontal="left"/>
    </xf>
    <xf numFmtId="49" fontId="6" fillId="2" borderId="44" xfId="2" applyNumberFormat="1" applyFont="1" applyFill="1" applyBorder="1" applyAlignment="1">
      <alignment horizontal="center"/>
    </xf>
    <xf numFmtId="49" fontId="9" fillId="2" borderId="21" xfId="2" applyNumberFormat="1" applyFont="1" applyFill="1" applyBorder="1" applyAlignment="1" applyProtection="1">
      <alignment horizontal="center"/>
      <protection locked="0"/>
    </xf>
    <xf numFmtId="0" fontId="9" fillId="2" borderId="40" xfId="2" applyFont="1" applyFill="1" applyBorder="1" applyAlignment="1">
      <alignment horizontal="left"/>
    </xf>
    <xf numFmtId="49" fontId="6" fillId="2" borderId="45" xfId="2" applyNumberFormat="1" applyFont="1" applyFill="1" applyBorder="1" applyAlignment="1">
      <alignment horizontal="center"/>
    </xf>
    <xf numFmtId="0" fontId="9" fillId="2" borderId="21" xfId="2" applyFont="1" applyFill="1" applyBorder="1"/>
    <xf numFmtId="49" fontId="17" fillId="2" borderId="21" xfId="2" applyNumberFormat="1" applyFont="1" applyFill="1" applyBorder="1"/>
    <xf numFmtId="0" fontId="9" fillId="2" borderId="21" xfId="0" applyFont="1" applyFill="1" applyBorder="1" applyAlignment="1">
      <alignment horizontal="left" wrapText="1"/>
    </xf>
    <xf numFmtId="0" fontId="27" fillId="2" borderId="47" xfId="0" applyFont="1" applyFill="1" applyBorder="1"/>
    <xf numFmtId="0" fontId="27" fillId="2" borderId="40" xfId="0" applyFont="1" applyFill="1" applyBorder="1"/>
    <xf numFmtId="0" fontId="9" fillId="2" borderId="40" xfId="0" applyFont="1" applyFill="1" applyBorder="1" applyAlignment="1">
      <alignment horizontal="justify" vertical="center" wrapText="1"/>
    </xf>
    <xf numFmtId="3" fontId="27" fillId="2" borderId="40" xfId="0" applyNumberFormat="1" applyFont="1" applyFill="1" applyBorder="1" applyAlignment="1">
      <alignment horizontal="right"/>
    </xf>
    <xf numFmtId="4" fontId="9" fillId="2" borderId="40" xfId="2" applyNumberFormat="1" applyFont="1" applyFill="1" applyBorder="1"/>
    <xf numFmtId="0" fontId="7" fillId="2" borderId="11" xfId="2" applyFont="1" applyFill="1" applyBorder="1" applyAlignment="1">
      <alignment horizontal="center"/>
    </xf>
    <xf numFmtId="4" fontId="17" fillId="2" borderId="21" xfId="0" applyNumberFormat="1" applyFont="1" applyFill="1" applyBorder="1" applyAlignment="1">
      <alignment horizontal="right"/>
    </xf>
    <xf numFmtId="165" fontId="9" fillId="2" borderId="16" xfId="0" applyNumberFormat="1" applyFont="1" applyFill="1" applyBorder="1" applyAlignment="1">
      <alignment horizontal="right"/>
    </xf>
    <xf numFmtId="4" fontId="9" fillId="2" borderId="42" xfId="0" applyNumberFormat="1" applyFont="1" applyFill="1" applyBorder="1" applyAlignment="1">
      <alignment horizontal="right"/>
    </xf>
    <xf numFmtId="4" fontId="9" fillId="2" borderId="21" xfId="0" applyNumberFormat="1" applyFont="1" applyFill="1" applyBorder="1" applyAlignment="1">
      <alignment horizontal="right"/>
    </xf>
    <xf numFmtId="4" fontId="9" fillId="2" borderId="21" xfId="2" applyNumberFormat="1" applyFont="1" applyFill="1" applyBorder="1" applyAlignment="1">
      <alignment horizontal="right"/>
    </xf>
    <xf numFmtId="4" fontId="17" fillId="2" borderId="21" xfId="2" applyNumberFormat="1" applyFont="1" applyFill="1" applyBorder="1" applyAlignment="1">
      <alignment horizontal="right"/>
    </xf>
    <xf numFmtId="4" fontId="9" fillId="2" borderId="56" xfId="0" applyNumberFormat="1" applyFont="1" applyFill="1" applyBorder="1" applyAlignment="1">
      <alignment horizontal="right"/>
    </xf>
    <xf numFmtId="0" fontId="3" fillId="2" borderId="11" xfId="2" applyFont="1" applyFill="1" applyBorder="1"/>
    <xf numFmtId="49" fontId="2" fillId="2" borderId="25" xfId="2" applyNumberFormat="1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0" fontId="0" fillId="3" borderId="0" xfId="0" applyFill="1"/>
    <xf numFmtId="49" fontId="3" fillId="2" borderId="20" xfId="2" applyNumberFormat="1" applyFont="1" applyFill="1" applyBorder="1" applyAlignment="1">
      <alignment horizontal="center"/>
    </xf>
    <xf numFmtId="0" fontId="4" fillId="2" borderId="27" xfId="2" applyFont="1" applyFill="1" applyBorder="1" applyAlignment="1">
      <alignment vertical="center"/>
    </xf>
    <xf numFmtId="0" fontId="2" fillId="2" borderId="37" xfId="0" applyFont="1" applyFill="1" applyBorder="1" applyAlignment="1">
      <alignment vertical="center"/>
    </xf>
    <xf numFmtId="0" fontId="7" fillId="2" borderId="16" xfId="2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6" xfId="2" applyNumberFormat="1" applyFont="1" applyFill="1" applyBorder="1" applyAlignment="1">
      <alignment horizontal="left"/>
    </xf>
    <xf numFmtId="2" fontId="1" fillId="2" borderId="42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center"/>
    </xf>
    <xf numFmtId="49" fontId="7" fillId="2" borderId="16" xfId="2" applyNumberFormat="1" applyFont="1" applyFill="1" applyBorder="1" applyAlignment="1">
      <alignment horizontal="left"/>
    </xf>
    <xf numFmtId="0" fontId="16" fillId="2" borderId="0" xfId="0" applyFont="1" applyFill="1"/>
    <xf numFmtId="43" fontId="33" fillId="2" borderId="0" xfId="3" applyFont="1" applyFill="1"/>
    <xf numFmtId="49" fontId="7" fillId="2" borderId="11" xfId="2" applyNumberFormat="1" applyFont="1" applyFill="1" applyBorder="1" applyAlignment="1">
      <alignment horizontal="center"/>
    </xf>
    <xf numFmtId="2" fontId="7" fillId="2" borderId="56" xfId="0" applyNumberFormat="1" applyFont="1" applyFill="1" applyBorder="1"/>
    <xf numFmtId="165" fontId="1" fillId="2" borderId="22" xfId="0" applyNumberFormat="1" applyFont="1" applyFill="1" applyBorder="1"/>
    <xf numFmtId="3" fontId="1" fillId="2" borderId="22" xfId="0" applyNumberFormat="1" applyFont="1" applyFill="1" applyBorder="1"/>
    <xf numFmtId="4" fontId="1" fillId="2" borderId="16" xfId="2" applyNumberFormat="1" applyFill="1" applyBorder="1"/>
    <xf numFmtId="2" fontId="1" fillId="2" borderId="56" xfId="0" applyNumberFormat="1" applyFont="1" applyFill="1" applyBorder="1"/>
    <xf numFmtId="0" fontId="33" fillId="2" borderId="0" xfId="0" applyFont="1" applyFill="1"/>
    <xf numFmtId="0" fontId="1" fillId="2" borderId="18" xfId="2" applyFill="1" applyBorder="1"/>
    <xf numFmtId="165" fontId="7" fillId="2" borderId="22" xfId="0" applyNumberFormat="1" applyFont="1" applyFill="1" applyBorder="1"/>
    <xf numFmtId="3" fontId="7" fillId="2" borderId="22" xfId="0" applyNumberFormat="1" applyFont="1" applyFill="1" applyBorder="1"/>
    <xf numFmtId="0" fontId="1" fillId="2" borderId="11" xfId="2" applyFill="1" applyBorder="1"/>
    <xf numFmtId="0" fontId="1" fillId="2" borderId="20" xfId="2" applyFill="1" applyBorder="1"/>
    <xf numFmtId="2" fontId="1" fillId="2" borderId="56" xfId="0" applyNumberFormat="1" applyFont="1" applyFill="1" applyBorder="1" applyAlignment="1">
      <alignment horizontal="right"/>
    </xf>
    <xf numFmtId="0" fontId="7" fillId="2" borderId="14" xfId="2" applyFont="1" applyFill="1" applyBorder="1"/>
    <xf numFmtId="0" fontId="1" fillId="2" borderId="14" xfId="2" applyFill="1" applyBorder="1"/>
    <xf numFmtId="165" fontId="1" fillId="2" borderId="12" xfId="0" applyNumberFormat="1" applyFont="1" applyFill="1" applyBorder="1"/>
    <xf numFmtId="3" fontId="1" fillId="2" borderId="12" xfId="0" applyNumberFormat="1" applyFont="1" applyFill="1" applyBorder="1"/>
    <xf numFmtId="0" fontId="1" fillId="2" borderId="23" xfId="2" applyFill="1" applyBorder="1"/>
    <xf numFmtId="4" fontId="2" fillId="2" borderId="61" xfId="2" applyNumberFormat="1" applyFont="1" applyFill="1" applyBorder="1"/>
    <xf numFmtId="10" fontId="14" fillId="2" borderId="0" xfId="0" applyNumberFormat="1" applyFont="1" applyFill="1"/>
    <xf numFmtId="10" fontId="0" fillId="2" borderId="0" xfId="0" applyNumberFormat="1" applyFill="1"/>
    <xf numFmtId="0" fontId="34" fillId="2" borderId="0" xfId="0" applyFont="1" applyFill="1"/>
    <xf numFmtId="4" fontId="7" fillId="2" borderId="42" xfId="2" applyNumberFormat="1" applyFont="1" applyFill="1" applyBorder="1"/>
    <xf numFmtId="0" fontId="27" fillId="2" borderId="21" xfId="0" applyFont="1" applyFill="1" applyBorder="1" applyAlignment="1">
      <alignment horizontal="center"/>
    </xf>
    <xf numFmtId="4" fontId="1" fillId="2" borderId="42" xfId="2" applyNumberFormat="1" applyFill="1" applyBorder="1"/>
    <xf numFmtId="0" fontId="17" fillId="2" borderId="21" xfId="0" applyFont="1" applyFill="1" applyBorder="1"/>
    <xf numFmtId="0" fontId="27" fillId="2" borderId="11" xfId="0" applyFont="1" applyFill="1" applyBorder="1" applyAlignment="1">
      <alignment vertical="center"/>
    </xf>
    <xf numFmtId="0" fontId="9" fillId="2" borderId="21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vertical="center"/>
    </xf>
    <xf numFmtId="3" fontId="27" fillId="2" borderId="21" xfId="0" applyNumberFormat="1" applyFont="1" applyFill="1" applyBorder="1" applyAlignment="1">
      <alignment horizontal="right" vertical="center"/>
    </xf>
    <xf numFmtId="4" fontId="1" fillId="2" borderId="16" xfId="2" applyNumberFormat="1" applyFill="1" applyBorder="1" applyAlignment="1">
      <alignment horizontal="right"/>
    </xf>
    <xf numFmtId="4" fontId="1" fillId="2" borderId="8" xfId="2" applyNumberFormat="1" applyFill="1" applyBorder="1"/>
    <xf numFmtId="4" fontId="1" fillId="2" borderId="0" xfId="2" applyNumberFormat="1" applyFill="1"/>
    <xf numFmtId="0" fontId="9" fillId="2" borderId="40" xfId="0" applyFont="1" applyFill="1" applyBorder="1" applyAlignment="1">
      <alignment horizontal="center"/>
    </xf>
    <xf numFmtId="3" fontId="9" fillId="2" borderId="40" xfId="0" applyNumberFormat="1" applyFont="1" applyFill="1" applyBorder="1" applyAlignment="1">
      <alignment horizontal="right" wrapText="1"/>
    </xf>
    <xf numFmtId="165" fontId="9" fillId="2" borderId="40" xfId="0" applyNumberFormat="1" applyFont="1" applyFill="1" applyBorder="1" applyAlignment="1">
      <alignment horizontal="right" wrapText="1"/>
    </xf>
    <xf numFmtId="4" fontId="1" fillId="2" borderId="7" xfId="2" applyNumberFormat="1" applyFill="1" applyBorder="1"/>
    <xf numFmtId="4" fontId="1" fillId="2" borderId="64" xfId="2" applyNumberFormat="1" applyFill="1" applyBorder="1"/>
    <xf numFmtId="49" fontId="2" fillId="2" borderId="0" xfId="2" applyNumberFormat="1" applyFont="1" applyFill="1" applyAlignment="1">
      <alignment horizontal="left"/>
    </xf>
    <xf numFmtId="0" fontId="2" fillId="2" borderId="0" xfId="2" applyFont="1" applyFill="1"/>
    <xf numFmtId="49" fontId="2" fillId="0" borderId="25" xfId="2" applyNumberFormat="1" applyFont="1" applyBorder="1" applyAlignment="1">
      <alignment horizontal="left"/>
    </xf>
    <xf numFmtId="0" fontId="0" fillId="0" borderId="36" xfId="0" applyBorder="1"/>
    <xf numFmtId="0" fontId="2" fillId="0" borderId="27" xfId="2" applyFont="1" applyBorder="1"/>
    <xf numFmtId="3" fontId="2" fillId="0" borderId="27" xfId="2" applyNumberFormat="1" applyFont="1" applyBorder="1"/>
    <xf numFmtId="165" fontId="2" fillId="0" borderId="27" xfId="2" applyNumberFormat="1" applyFont="1" applyBorder="1"/>
    <xf numFmtId="4" fontId="2" fillId="0" borderId="27" xfId="2" applyNumberFormat="1" applyFont="1" applyBorder="1"/>
    <xf numFmtId="4" fontId="2" fillId="0" borderId="61" xfId="2" applyNumberFormat="1" applyFont="1" applyBorder="1"/>
    <xf numFmtId="0" fontId="0" fillId="2" borderId="9" xfId="0" applyFill="1" applyBorder="1"/>
    <xf numFmtId="0" fontId="17" fillId="2" borderId="66" xfId="0" applyFont="1" applyFill="1" applyBorder="1" applyAlignment="1">
      <alignment horizontal="center"/>
    </xf>
    <xf numFmtId="0" fontId="7" fillId="2" borderId="69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2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14" fontId="17" fillId="2" borderId="24" xfId="0" applyNumberFormat="1" applyFont="1" applyFill="1" applyBorder="1" applyAlignment="1">
      <alignment horizontal="center"/>
    </xf>
    <xf numFmtId="0" fontId="7" fillId="2" borderId="64" xfId="0" applyFont="1" applyFill="1" applyBorder="1" applyAlignment="1">
      <alignment horizontal="center"/>
    </xf>
    <xf numFmtId="0" fontId="13" fillId="2" borderId="45" xfId="0" applyFont="1" applyFill="1" applyBorder="1"/>
    <xf numFmtId="0" fontId="13" fillId="2" borderId="9" xfId="0" applyFont="1" applyFill="1" applyBorder="1"/>
    <xf numFmtId="0" fontId="6" fillId="2" borderId="17" xfId="2" applyFont="1" applyFill="1" applyBorder="1" applyAlignment="1">
      <alignment horizontal="right"/>
    </xf>
    <xf numFmtId="165" fontId="9" fillId="2" borderId="20" xfId="0" applyNumberFormat="1" applyFont="1" applyFill="1" applyBorder="1"/>
    <xf numFmtId="0" fontId="3" fillId="2" borderId="46" xfId="2" applyFont="1" applyFill="1" applyBorder="1"/>
    <xf numFmtId="165" fontId="9" fillId="2" borderId="23" xfId="0" applyNumberFormat="1" applyFont="1" applyFill="1" applyBorder="1"/>
    <xf numFmtId="4" fontId="1" fillId="2" borderId="4" xfId="2" applyNumberFormat="1" applyFill="1" applyBorder="1"/>
    <xf numFmtId="49" fontId="1" fillId="2" borderId="21" xfId="5" applyNumberFormat="1" applyFill="1" applyBorder="1" applyAlignment="1">
      <alignment horizontal="center"/>
    </xf>
    <xf numFmtId="0" fontId="1" fillId="2" borderId="21" xfId="5" applyFill="1" applyBorder="1" applyAlignment="1">
      <alignment wrapText="1"/>
    </xf>
    <xf numFmtId="3" fontId="9" fillId="2" borderId="20" xfId="0" applyNumberFormat="1" applyFont="1" applyFill="1" applyBorder="1" applyAlignment="1">
      <alignment horizontal="right"/>
    </xf>
    <xf numFmtId="165" fontId="9" fillId="2" borderId="20" xfId="0" applyNumberFormat="1" applyFont="1" applyFill="1" applyBorder="1" applyAlignment="1">
      <alignment horizontal="right"/>
    </xf>
    <xf numFmtId="165" fontId="9" fillId="2" borderId="20" xfId="0" applyNumberFormat="1" applyFont="1" applyFill="1" applyBorder="1" applyAlignment="1">
      <alignment horizontal="right" wrapText="1"/>
    </xf>
    <xf numFmtId="0" fontId="9" fillId="2" borderId="21" xfId="0" applyFont="1" applyFill="1" applyBorder="1" applyAlignment="1">
      <alignment horizontal="center"/>
    </xf>
    <xf numFmtId="0" fontId="14" fillId="2" borderId="0" xfId="0" applyFont="1" applyFill="1" applyAlignment="1">
      <alignment vertical="center"/>
    </xf>
    <xf numFmtId="49" fontId="17" fillId="2" borderId="21" xfId="2" applyNumberFormat="1" applyFont="1" applyFill="1" applyBorder="1" applyAlignment="1">
      <alignment horizontal="center"/>
    </xf>
    <xf numFmtId="165" fontId="17" fillId="2" borderId="20" xfId="2" applyNumberFormat="1" applyFont="1" applyFill="1" applyBorder="1" applyAlignment="1">
      <alignment horizontal="right"/>
    </xf>
    <xf numFmtId="49" fontId="1" fillId="2" borderId="14" xfId="5" applyNumberFormat="1" applyFill="1" applyBorder="1" applyAlignment="1">
      <alignment horizontal="center"/>
    </xf>
    <xf numFmtId="0" fontId="9" fillId="2" borderId="14" xfId="0" applyFont="1" applyFill="1" applyBorder="1" applyAlignment="1">
      <alignment wrapText="1"/>
    </xf>
    <xf numFmtId="3" fontId="9" fillId="2" borderId="14" xfId="0" applyNumberFormat="1" applyFont="1" applyFill="1" applyBorder="1" applyAlignment="1">
      <alignment horizontal="right" wrapText="1"/>
    </xf>
    <xf numFmtId="165" fontId="9" fillId="2" borderId="14" xfId="0" applyNumberFormat="1" applyFont="1" applyFill="1" applyBorder="1" applyAlignment="1">
      <alignment horizontal="right" wrapText="1"/>
    </xf>
    <xf numFmtId="3" fontId="9" fillId="2" borderId="14" xfId="2" applyNumberFormat="1" applyFont="1" applyFill="1" applyBorder="1" applyAlignment="1">
      <alignment horizontal="right"/>
    </xf>
    <xf numFmtId="4" fontId="9" fillId="2" borderId="14" xfId="2" applyNumberFormat="1" applyFont="1" applyFill="1" applyBorder="1"/>
    <xf numFmtId="4" fontId="9" fillId="2" borderId="35" xfId="0" applyNumberFormat="1" applyFont="1" applyFill="1" applyBorder="1"/>
    <xf numFmtId="14" fontId="17" fillId="2" borderId="7" xfId="0" applyNumberFormat="1" applyFont="1" applyFill="1" applyBorder="1" applyAlignment="1">
      <alignment horizontal="center"/>
    </xf>
    <xf numFmtId="0" fontId="14" fillId="2" borderId="16" xfId="0" applyFont="1" applyFill="1" applyBorder="1"/>
    <xf numFmtId="0" fontId="14" fillId="2" borderId="17" xfId="0" applyFont="1" applyFill="1" applyBorder="1"/>
    <xf numFmtId="49" fontId="7" fillId="2" borderId="22" xfId="2" applyNumberFormat="1" applyFont="1" applyFill="1" applyBorder="1" applyAlignment="1">
      <alignment horizontal="left"/>
    </xf>
    <xf numFmtId="49" fontId="7" fillId="2" borderId="20" xfId="2" applyNumberFormat="1" applyFont="1" applyFill="1" applyBorder="1" applyAlignment="1">
      <alignment horizontal="left"/>
    </xf>
    <xf numFmtId="49" fontId="7" fillId="2" borderId="19" xfId="2" applyNumberFormat="1" applyFont="1" applyFill="1" applyBorder="1" applyAlignment="1">
      <alignment horizontal="left"/>
    </xf>
    <xf numFmtId="3" fontId="1" fillId="2" borderId="21" xfId="2" applyNumberFormat="1" applyFill="1" applyBorder="1"/>
    <xf numFmtId="165" fontId="1" fillId="2" borderId="22" xfId="2" applyNumberFormat="1" applyFill="1" applyBorder="1"/>
    <xf numFmtId="3" fontId="1" fillId="2" borderId="22" xfId="2" applyNumberFormat="1" applyFill="1" applyBorder="1"/>
    <xf numFmtId="0" fontId="1" fillId="2" borderId="21" xfId="2" applyFill="1" applyBorder="1" applyAlignment="1">
      <alignment vertical="center"/>
    </xf>
    <xf numFmtId="3" fontId="1" fillId="2" borderId="14" xfId="2" applyNumberFormat="1" applyFill="1" applyBorder="1"/>
    <xf numFmtId="165" fontId="1" fillId="2" borderId="12" xfId="2" applyNumberFormat="1" applyFill="1" applyBorder="1"/>
    <xf numFmtId="3" fontId="1" fillId="2" borderId="12" xfId="2" applyNumberFormat="1" applyFill="1" applyBorder="1"/>
    <xf numFmtId="0" fontId="1" fillId="2" borderId="14" xfId="2" applyFill="1" applyBorder="1" applyAlignment="1">
      <alignment vertical="center"/>
    </xf>
    <xf numFmtId="3" fontId="1" fillId="2" borderId="14" xfId="2" applyNumberFormat="1" applyFill="1" applyBorder="1" applyAlignment="1">
      <alignment vertical="center"/>
    </xf>
    <xf numFmtId="165" fontId="1" fillId="2" borderId="12" xfId="2" applyNumberFormat="1" applyFill="1" applyBorder="1" applyAlignment="1">
      <alignment vertical="center"/>
    </xf>
    <xf numFmtId="3" fontId="1" fillId="2" borderId="12" xfId="2" applyNumberFormat="1" applyFill="1" applyBorder="1" applyAlignment="1">
      <alignment vertical="center"/>
    </xf>
    <xf numFmtId="0" fontId="2" fillId="2" borderId="38" xfId="2" applyFont="1" applyFill="1" applyBorder="1" applyAlignment="1">
      <alignment vertical="center"/>
    </xf>
    <xf numFmtId="49" fontId="9" fillId="2" borderId="21" xfId="2" applyNumberFormat="1" applyFont="1" applyFill="1" applyBorder="1" applyAlignment="1">
      <alignment horizontal="center" vertical="center"/>
    </xf>
    <xf numFmtId="3" fontId="9" fillId="2" borderId="21" xfId="5" applyNumberFormat="1" applyFont="1" applyFill="1" applyBorder="1"/>
    <xf numFmtId="165" fontId="9" fillId="2" borderId="21" xfId="5" applyNumberFormat="1" applyFont="1" applyFill="1" applyBorder="1"/>
    <xf numFmtId="0" fontId="3" fillId="2" borderId="21" xfId="2" applyFont="1" applyFill="1" applyBorder="1" applyAlignment="1">
      <alignment wrapText="1"/>
    </xf>
    <xf numFmtId="49" fontId="1" fillId="2" borderId="21" xfId="2" applyNumberFormat="1" applyFill="1" applyBorder="1" applyAlignment="1">
      <alignment horizontal="left" wrapText="1"/>
    </xf>
    <xf numFmtId="49" fontId="31" fillId="2" borderId="21" xfId="2" applyNumberFormat="1" applyFont="1" applyFill="1" applyBorder="1" applyAlignment="1">
      <alignment horizontal="center"/>
    </xf>
    <xf numFmtId="0" fontId="4" fillId="0" borderId="0" xfId="1" applyFont="1"/>
    <xf numFmtId="0" fontId="3" fillId="0" borderId="0" xfId="1" applyFont="1"/>
    <xf numFmtId="0" fontId="1" fillId="0" borderId="0" xfId="1"/>
    <xf numFmtId="0" fontId="6" fillId="0" borderId="1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2" xfId="1" applyFont="1" applyBorder="1"/>
    <xf numFmtId="0" fontId="17" fillId="0" borderId="2" xfId="0" applyFont="1" applyBorder="1" applyAlignment="1">
      <alignment horizontal="center"/>
    </xf>
    <xf numFmtId="165" fontId="17" fillId="0" borderId="2" xfId="0" applyNumberFormat="1" applyFont="1" applyBorder="1" applyAlignment="1">
      <alignment horizontal="center"/>
    </xf>
    <xf numFmtId="0" fontId="17" fillId="0" borderId="54" xfId="0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4" xfId="1" applyFont="1" applyBorder="1" applyAlignment="1">
      <alignment horizontal="center"/>
    </xf>
    <xf numFmtId="49" fontId="6" fillId="0" borderId="4" xfId="1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165" fontId="17" fillId="0" borderId="4" xfId="0" applyNumberFormat="1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14" fontId="17" fillId="0" borderId="7" xfId="0" applyNumberFormat="1" applyFont="1" applyBorder="1" applyAlignment="1">
      <alignment horizontal="center"/>
    </xf>
    <xf numFmtId="0" fontId="7" fillId="0" borderId="62" xfId="0" applyFont="1" applyBorder="1" applyAlignment="1">
      <alignment horizontal="center"/>
    </xf>
    <xf numFmtId="0" fontId="6" fillId="0" borderId="68" xfId="1" applyFont="1" applyBorder="1" applyAlignment="1">
      <alignment horizontal="left"/>
    </xf>
    <xf numFmtId="0" fontId="1" fillId="0" borderId="59" xfId="1" applyBorder="1"/>
    <xf numFmtId="0" fontId="1" fillId="0" borderId="34" xfId="1" applyBorder="1"/>
    <xf numFmtId="0" fontId="25" fillId="0" borderId="29" xfId="0" applyFont="1" applyBorder="1"/>
    <xf numFmtId="165" fontId="25" fillId="0" borderId="29" xfId="0" applyNumberFormat="1" applyFont="1" applyBorder="1"/>
    <xf numFmtId="0" fontId="20" fillId="0" borderId="63" xfId="0" applyFont="1" applyBorder="1"/>
    <xf numFmtId="49" fontId="7" fillId="0" borderId="8" xfId="2" applyNumberFormat="1" applyFont="1" applyBorder="1" applyAlignment="1">
      <alignment horizontal="center"/>
    </xf>
    <xf numFmtId="49" fontId="7" fillId="0" borderId="16" xfId="2" applyNumberFormat="1" applyFont="1" applyBorder="1" applyAlignment="1">
      <alignment horizontal="left"/>
    </xf>
    <xf numFmtId="0" fontId="7" fillId="0" borderId="17" xfId="2" applyFont="1" applyBorder="1"/>
    <xf numFmtId="49" fontId="7" fillId="0" borderId="21" xfId="2" applyNumberFormat="1" applyFont="1" applyBorder="1"/>
    <xf numFmtId="3" fontId="7" fillId="0" borderId="21" xfId="2" applyNumberFormat="1" applyFont="1" applyBorder="1" applyAlignment="1">
      <alignment horizontal="right"/>
    </xf>
    <xf numFmtId="165" fontId="7" fillId="0" borderId="21" xfId="2" applyNumberFormat="1" applyFont="1" applyBorder="1" applyAlignment="1">
      <alignment horizontal="right"/>
    </xf>
    <xf numFmtId="2" fontId="7" fillId="0" borderId="19" xfId="0" applyNumberFormat="1" applyFont="1" applyBorder="1"/>
    <xf numFmtId="2" fontId="7" fillId="0" borderId="56" xfId="0" applyNumberFormat="1" applyFont="1" applyBorder="1"/>
    <xf numFmtId="49" fontId="7" fillId="0" borderId="15" xfId="2" applyNumberFormat="1" applyFont="1" applyBorder="1" applyAlignment="1">
      <alignment horizontal="center"/>
    </xf>
    <xf numFmtId="49" fontId="7" fillId="0" borderId="23" xfId="2" applyNumberFormat="1" applyFont="1" applyBorder="1" applyAlignment="1">
      <alignment horizontal="center"/>
    </xf>
    <xf numFmtId="0" fontId="7" fillId="0" borderId="12" xfId="2" applyFont="1" applyBorder="1" applyAlignment="1">
      <alignment horizontal="left"/>
    </xf>
    <xf numFmtId="0" fontId="7" fillId="0" borderId="21" xfId="2" applyFont="1" applyBorder="1"/>
    <xf numFmtId="3" fontId="7" fillId="0" borderId="21" xfId="2" applyNumberFormat="1" applyFont="1" applyBorder="1"/>
    <xf numFmtId="165" fontId="7" fillId="0" borderId="21" xfId="2" applyNumberFormat="1" applyFont="1" applyBorder="1"/>
    <xf numFmtId="49" fontId="3" fillId="4" borderId="11" xfId="2" applyNumberFormat="1" applyFont="1" applyFill="1" applyBorder="1" applyAlignment="1">
      <alignment horizontal="center"/>
    </xf>
    <xf numFmtId="49" fontId="3" fillId="4" borderId="20" xfId="2" applyNumberFormat="1" applyFont="1" applyFill="1" applyBorder="1" applyAlignment="1">
      <alignment horizontal="center"/>
    </xf>
    <xf numFmtId="0" fontId="3" fillId="4" borderId="22" xfId="2" applyFont="1" applyFill="1" applyBorder="1" applyAlignment="1">
      <alignment horizontal="left" shrinkToFit="1"/>
    </xf>
    <xf numFmtId="0" fontId="3" fillId="4" borderId="21" xfId="2" applyFont="1" applyFill="1" applyBorder="1"/>
    <xf numFmtId="3" fontId="3" fillId="4" borderId="16" xfId="2" applyNumberFormat="1" applyFont="1" applyFill="1" applyBorder="1"/>
    <xf numFmtId="165" fontId="3" fillId="4" borderId="16" xfId="2" applyNumberFormat="1" applyFont="1" applyFill="1" applyBorder="1"/>
    <xf numFmtId="3" fontId="3" fillId="4" borderId="21" xfId="2" applyNumberFormat="1" applyFont="1" applyFill="1" applyBorder="1"/>
    <xf numFmtId="2" fontId="1" fillId="4" borderId="19" xfId="0" applyNumberFormat="1" applyFont="1" applyFill="1" applyBorder="1"/>
    <xf numFmtId="2" fontId="1" fillId="4" borderId="56" xfId="0" applyNumberFormat="1" applyFont="1" applyFill="1" applyBorder="1"/>
    <xf numFmtId="49" fontId="3" fillId="0" borderId="11" xfId="2" applyNumberFormat="1" applyFont="1" applyBorder="1" applyAlignment="1">
      <alignment horizontal="center"/>
    </xf>
    <xf numFmtId="49" fontId="3" fillId="0" borderId="20" xfId="2" applyNumberFormat="1" applyFont="1" applyBorder="1" applyAlignment="1">
      <alignment horizontal="center"/>
    </xf>
    <xf numFmtId="0" fontId="18" fillId="0" borderId="22" xfId="2" applyFont="1" applyBorder="1" applyAlignment="1">
      <alignment horizontal="left"/>
    </xf>
    <xf numFmtId="0" fontId="3" fillId="0" borderId="21" xfId="2" applyFont="1" applyBorder="1"/>
    <xf numFmtId="3" fontId="18" fillId="0" borderId="21" xfId="2" applyNumberFormat="1" applyFont="1" applyBorder="1"/>
    <xf numFmtId="165" fontId="18" fillId="0" borderId="21" xfId="2" applyNumberFormat="1" applyFont="1" applyBorder="1"/>
    <xf numFmtId="2" fontId="1" fillId="0" borderId="19" xfId="0" applyNumberFormat="1" applyFont="1" applyBorder="1"/>
    <xf numFmtId="2" fontId="1" fillId="0" borderId="56" xfId="0" applyNumberFormat="1" applyFont="1" applyBorder="1"/>
    <xf numFmtId="0" fontId="3" fillId="4" borderId="22" xfId="2" applyFont="1" applyFill="1" applyBorder="1" applyAlignment="1">
      <alignment horizontal="left"/>
    </xf>
    <xf numFmtId="165" fontId="3" fillId="4" borderId="21" xfId="2" applyNumberFormat="1" applyFont="1" applyFill="1" applyBorder="1"/>
    <xf numFmtId="3" fontId="11" fillId="0" borderId="21" xfId="2" applyNumberFormat="1" applyFont="1" applyBorder="1"/>
    <xf numFmtId="165" fontId="11" fillId="0" borderId="21" xfId="2" applyNumberFormat="1" applyFont="1" applyBorder="1"/>
    <xf numFmtId="49" fontId="3" fillId="4" borderId="22" xfId="2" applyNumberFormat="1" applyFont="1" applyFill="1" applyBorder="1" applyAlignment="1">
      <alignment horizontal="left"/>
    </xf>
    <xf numFmtId="3" fontId="7" fillId="0" borderId="0" xfId="2" applyNumberFormat="1" applyFont="1" applyAlignment="1">
      <alignment horizontal="right"/>
    </xf>
    <xf numFmtId="49" fontId="3" fillId="0" borderId="47" xfId="2" applyNumberFormat="1" applyFont="1" applyBorder="1" applyAlignment="1">
      <alignment horizontal="center"/>
    </xf>
    <xf numFmtId="49" fontId="3" fillId="0" borderId="43" xfId="2" applyNumberFormat="1" applyFont="1" applyBorder="1" applyAlignment="1">
      <alignment horizontal="center"/>
    </xf>
    <xf numFmtId="0" fontId="18" fillId="0" borderId="41" xfId="2" applyFont="1" applyBorder="1" applyAlignment="1">
      <alignment horizontal="left"/>
    </xf>
    <xf numFmtId="0" fontId="3" fillId="0" borderId="40" xfId="2" applyFont="1" applyBorder="1"/>
    <xf numFmtId="3" fontId="11" fillId="0" borderId="40" xfId="2" applyNumberFormat="1" applyFont="1" applyBorder="1"/>
    <xf numFmtId="165" fontId="11" fillId="0" borderId="40" xfId="2" applyNumberFormat="1" applyFont="1" applyBorder="1"/>
    <xf numFmtId="2" fontId="1" fillId="0" borderId="41" xfId="0" applyNumberFormat="1" applyFont="1" applyBorder="1"/>
    <xf numFmtId="2" fontId="1" fillId="0" borderId="65" xfId="0" applyNumberFormat="1" applyFont="1" applyBorder="1"/>
    <xf numFmtId="49" fontId="3" fillId="0" borderId="0" xfId="2" applyNumberFormat="1" applyFont="1" applyAlignment="1">
      <alignment horizontal="center"/>
    </xf>
    <xf numFmtId="0" fontId="18" fillId="0" borderId="0" xfId="2" applyFont="1" applyAlignment="1">
      <alignment horizontal="left"/>
    </xf>
    <xf numFmtId="0" fontId="3" fillId="0" borderId="0" xfId="2" applyFont="1"/>
    <xf numFmtId="3" fontId="11" fillId="0" borderId="0" xfId="2" applyNumberFormat="1" applyFont="1"/>
    <xf numFmtId="165" fontId="11" fillId="0" borderId="0" xfId="2" applyNumberFormat="1" applyFont="1"/>
    <xf numFmtId="2" fontId="1" fillId="0" borderId="0" xfId="0" applyNumberFormat="1" applyFont="1"/>
    <xf numFmtId="0" fontId="6" fillId="0" borderId="39" xfId="1" applyFont="1" applyBorder="1" applyAlignment="1">
      <alignment horizontal="center"/>
    </xf>
    <xf numFmtId="49" fontId="3" fillId="4" borderId="8" xfId="2" applyNumberFormat="1" applyFont="1" applyFill="1" applyBorder="1" applyAlignment="1">
      <alignment horizontal="center"/>
    </xf>
    <xf numFmtId="49" fontId="3" fillId="4" borderId="10" xfId="2" applyNumberFormat="1" applyFont="1" applyFill="1" applyBorder="1" applyAlignment="1">
      <alignment horizontal="center"/>
    </xf>
    <xf numFmtId="0" fontId="3" fillId="4" borderId="17" xfId="2" applyFont="1" applyFill="1" applyBorder="1" applyAlignment="1">
      <alignment horizontal="left"/>
    </xf>
    <xf numFmtId="0" fontId="3" fillId="4" borderId="16" xfId="2" applyFont="1" applyFill="1" applyBorder="1"/>
    <xf numFmtId="3" fontId="3" fillId="4" borderId="17" xfId="2" applyNumberFormat="1" applyFont="1" applyFill="1" applyBorder="1"/>
    <xf numFmtId="2" fontId="1" fillId="4" borderId="34" xfId="0" applyNumberFormat="1" applyFont="1" applyFill="1" applyBorder="1"/>
    <xf numFmtId="2" fontId="1" fillId="4" borderId="63" xfId="0" applyNumberFormat="1" applyFont="1" applyFill="1" applyBorder="1"/>
    <xf numFmtId="2" fontId="1" fillId="0" borderId="21" xfId="0" applyNumberFormat="1" applyFont="1" applyBorder="1"/>
    <xf numFmtId="3" fontId="3" fillId="4" borderId="22" xfId="2" applyNumberFormat="1" applyFont="1" applyFill="1" applyBorder="1"/>
    <xf numFmtId="2" fontId="1" fillId="4" borderId="21" xfId="0" applyNumberFormat="1" applyFont="1" applyFill="1" applyBorder="1"/>
    <xf numFmtId="0" fontId="18" fillId="0" borderId="21" xfId="2" applyFont="1" applyBorder="1" applyAlignment="1">
      <alignment horizontal="left"/>
    </xf>
    <xf numFmtId="3" fontId="3" fillId="0" borderId="21" xfId="2" applyNumberFormat="1" applyFont="1" applyBorder="1"/>
    <xf numFmtId="165" fontId="3" fillId="0" borderId="21" xfId="2" applyNumberFormat="1" applyFont="1" applyBorder="1"/>
    <xf numFmtId="0" fontId="7" fillId="2" borderId="10" xfId="2" applyFont="1" applyFill="1" applyBorder="1" applyAlignment="1" applyProtection="1">
      <alignment horizontal="center"/>
      <protection locked="0"/>
    </xf>
    <xf numFmtId="0" fontId="7" fillId="2" borderId="10" xfId="2" applyFont="1" applyFill="1" applyBorder="1"/>
    <xf numFmtId="0" fontId="3" fillId="4" borderId="11" xfId="2" applyFont="1" applyFill="1" applyBorder="1" applyAlignment="1">
      <alignment horizontal="center"/>
    </xf>
    <xf numFmtId="49" fontId="3" fillId="4" borderId="20" xfId="2" applyNumberFormat="1" applyFont="1" applyFill="1" applyBorder="1" applyAlignment="1" applyProtection="1">
      <alignment horizontal="center"/>
      <protection locked="0"/>
    </xf>
    <xf numFmtId="0" fontId="3" fillId="4" borderId="21" xfId="2" applyFont="1" applyFill="1" applyBorder="1" applyAlignment="1">
      <alignment horizontal="left"/>
    </xf>
    <xf numFmtId="0" fontId="3" fillId="4" borderId="19" xfId="2" applyFont="1" applyFill="1" applyBorder="1"/>
    <xf numFmtId="3" fontId="1" fillId="4" borderId="21" xfId="0" applyNumberFormat="1" applyFont="1" applyFill="1" applyBorder="1" applyAlignment="1">
      <alignment horizontal="right"/>
    </xf>
    <xf numFmtId="165" fontId="1" fillId="4" borderId="21" xfId="0" applyNumberFormat="1" applyFont="1" applyFill="1" applyBorder="1" applyAlignment="1">
      <alignment horizontal="right"/>
    </xf>
    <xf numFmtId="3" fontId="1" fillId="4" borderId="22" xfId="0" applyNumberFormat="1" applyFont="1" applyFill="1" applyBorder="1" applyAlignment="1">
      <alignment horizontal="right"/>
    </xf>
    <xf numFmtId="0" fontId="11" fillId="2" borderId="21" xfId="2" applyFont="1" applyFill="1" applyBorder="1" applyAlignment="1">
      <alignment horizontal="left"/>
    </xf>
    <xf numFmtId="0" fontId="18" fillId="2" borderId="22" xfId="2" applyFont="1" applyFill="1" applyBorder="1" applyAlignment="1">
      <alignment horizontal="left"/>
    </xf>
    <xf numFmtId="3" fontId="1" fillId="4" borderId="16" xfId="0" applyNumberFormat="1" applyFont="1" applyFill="1" applyBorder="1" applyAlignment="1">
      <alignment horizontal="right"/>
    </xf>
    <xf numFmtId="165" fontId="1" fillId="4" borderId="16" xfId="0" applyNumberFormat="1" applyFont="1" applyFill="1" applyBorder="1" applyAlignment="1">
      <alignment horizontal="right"/>
    </xf>
    <xf numFmtId="3" fontId="1" fillId="4" borderId="17" xfId="0" applyNumberFormat="1" applyFont="1" applyFill="1" applyBorder="1" applyAlignment="1">
      <alignment horizontal="right"/>
    </xf>
    <xf numFmtId="0" fontId="18" fillId="2" borderId="41" xfId="2" applyFont="1" applyFill="1" applyBorder="1" applyAlignment="1">
      <alignment horizontal="left"/>
    </xf>
    <xf numFmtId="3" fontId="18" fillId="2" borderId="40" xfId="0" applyNumberFormat="1" applyFont="1" applyFill="1" applyBorder="1" applyAlignment="1">
      <alignment horizontal="right"/>
    </xf>
    <xf numFmtId="165" fontId="18" fillId="2" borderId="40" xfId="0" applyNumberFormat="1" applyFont="1" applyFill="1" applyBorder="1" applyAlignment="1">
      <alignment horizontal="right"/>
    </xf>
    <xf numFmtId="2" fontId="1" fillId="2" borderId="41" xfId="0" applyNumberFormat="1" applyFont="1" applyFill="1" applyBorder="1"/>
    <xf numFmtId="2" fontId="1" fillId="2" borderId="65" xfId="0" applyNumberFormat="1" applyFont="1" applyFill="1" applyBorder="1"/>
    <xf numFmtId="0" fontId="3" fillId="0" borderId="0" xfId="2" applyFont="1" applyAlignment="1">
      <alignment horizontal="center"/>
    </xf>
    <xf numFmtId="49" fontId="3" fillId="0" borderId="0" xfId="2" applyNumberFormat="1" applyFont="1" applyAlignment="1" applyProtection="1">
      <alignment horizontal="center"/>
      <protection locked="0"/>
    </xf>
    <xf numFmtId="3" fontId="18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right"/>
    </xf>
    <xf numFmtId="0" fontId="17" fillId="0" borderId="0" xfId="0" applyFont="1" applyAlignment="1">
      <alignment horizontal="center"/>
    </xf>
    <xf numFmtId="0" fontId="3" fillId="4" borderId="8" xfId="2" applyFont="1" applyFill="1" applyBorder="1" applyAlignment="1">
      <alignment horizontal="center"/>
    </xf>
    <xf numFmtId="49" fontId="3" fillId="4" borderId="10" xfId="2" applyNumberFormat="1" applyFont="1" applyFill="1" applyBorder="1" applyAlignment="1" applyProtection="1">
      <alignment horizontal="center"/>
      <protection locked="0"/>
    </xf>
    <xf numFmtId="0" fontId="3" fillId="4" borderId="16" xfId="2" applyFont="1" applyFill="1" applyBorder="1" applyAlignment="1">
      <alignment horizontal="left"/>
    </xf>
    <xf numFmtId="0" fontId="3" fillId="4" borderId="9" xfId="2" applyFont="1" applyFill="1" applyBorder="1"/>
    <xf numFmtId="165" fontId="3" fillId="0" borderId="0" xfId="2" applyNumberFormat="1" applyFont="1"/>
    <xf numFmtId="49" fontId="17" fillId="2" borderId="16" xfId="2" applyNumberFormat="1" applyFont="1" applyFill="1" applyBorder="1" applyAlignment="1" applyProtection="1">
      <alignment horizontal="center"/>
      <protection locked="0"/>
    </xf>
    <xf numFmtId="0" fontId="17" fillId="2" borderId="0" xfId="2" applyFont="1" applyFill="1"/>
    <xf numFmtId="3" fontId="17" fillId="2" borderId="16" xfId="0" applyNumberFormat="1" applyFont="1" applyFill="1" applyBorder="1" applyAlignment="1">
      <alignment horizontal="right" vertical="center"/>
    </xf>
    <xf numFmtId="165" fontId="17" fillId="2" borderId="16" xfId="0" applyNumberFormat="1" applyFont="1" applyFill="1" applyBorder="1" applyAlignment="1">
      <alignment horizontal="right" vertical="center"/>
    </xf>
    <xf numFmtId="49" fontId="17" fillId="2" borderId="21" xfId="2" applyNumberFormat="1" applyFont="1" applyFill="1" applyBorder="1" applyAlignment="1" applyProtection="1">
      <alignment horizontal="center"/>
      <protection locked="0"/>
    </xf>
    <xf numFmtId="0" fontId="12" fillId="2" borderId="21" xfId="2" applyFont="1" applyFill="1" applyBorder="1"/>
    <xf numFmtId="3" fontId="12" fillId="2" borderId="21" xfId="0" applyNumberFormat="1" applyFont="1" applyFill="1" applyBorder="1" applyAlignment="1">
      <alignment horizontal="right" vertical="center"/>
    </xf>
    <xf numFmtId="165" fontId="12" fillId="2" borderId="22" xfId="0" applyNumberFormat="1" applyFont="1" applyFill="1" applyBorder="1" applyAlignment="1">
      <alignment horizontal="right" vertical="center"/>
    </xf>
    <xf numFmtId="3" fontId="12" fillId="2" borderId="22" xfId="0" applyNumberFormat="1" applyFont="1" applyFill="1" applyBorder="1" applyAlignment="1">
      <alignment horizontal="right" vertical="center"/>
    </xf>
    <xf numFmtId="0" fontId="17" fillId="2" borderId="4" xfId="2" applyFont="1" applyFill="1" applyBorder="1"/>
    <xf numFmtId="0" fontId="17" fillId="2" borderId="16" xfId="2" applyFont="1" applyFill="1" applyBorder="1"/>
    <xf numFmtId="0" fontId="12" fillId="2" borderId="9" xfId="2" applyFont="1" applyFill="1" applyBorder="1"/>
    <xf numFmtId="49" fontId="17" fillId="2" borderId="23" xfId="2" applyNumberFormat="1" applyFont="1" applyFill="1" applyBorder="1" applyProtection="1">
      <protection locked="0"/>
    </xf>
    <xf numFmtId="49" fontId="17" fillId="2" borderId="14" xfId="2" applyNumberFormat="1" applyFont="1" applyFill="1" applyBorder="1"/>
    <xf numFmtId="0" fontId="17" fillId="2" borderId="14" xfId="2" applyFont="1" applyFill="1" applyBorder="1"/>
    <xf numFmtId="0" fontId="35" fillId="2" borderId="14" xfId="0" applyFont="1" applyFill="1" applyBorder="1"/>
    <xf numFmtId="165" fontId="35" fillId="2" borderId="12" xfId="0" applyNumberFormat="1" applyFont="1" applyFill="1" applyBorder="1"/>
    <xf numFmtId="0" fontId="35" fillId="2" borderId="12" xfId="0" applyFont="1" applyFill="1" applyBorder="1"/>
    <xf numFmtId="49" fontId="17" fillId="2" borderId="18" xfId="2" applyNumberFormat="1" applyFont="1" applyFill="1" applyBorder="1" applyProtection="1">
      <protection locked="0"/>
    </xf>
    <xf numFmtId="3" fontId="29" fillId="2" borderId="24" xfId="0" applyNumberFormat="1" applyFont="1" applyFill="1" applyBorder="1"/>
    <xf numFmtId="165" fontId="29" fillId="2" borderId="24" xfId="0" applyNumberFormat="1" applyFont="1" applyFill="1" applyBorder="1"/>
    <xf numFmtId="2" fontId="7" fillId="2" borderId="4" xfId="0" applyNumberFormat="1" applyFont="1" applyFill="1" applyBorder="1"/>
    <xf numFmtId="49" fontId="7" fillId="2" borderId="30" xfId="2" applyNumberFormat="1" applyFont="1" applyFill="1" applyBorder="1" applyAlignment="1">
      <alignment horizontal="center"/>
    </xf>
    <xf numFmtId="49" fontId="17" fillId="2" borderId="4" xfId="2" applyNumberFormat="1" applyFont="1" applyFill="1" applyBorder="1" applyProtection="1">
      <protection locked="0"/>
    </xf>
    <xf numFmtId="3" fontId="36" fillId="2" borderId="4" xfId="0" applyNumberFormat="1" applyFont="1" applyFill="1" applyBorder="1"/>
    <xf numFmtId="165" fontId="36" fillId="2" borderId="24" xfId="0" applyNumberFormat="1" applyFont="1" applyFill="1" applyBorder="1"/>
    <xf numFmtId="3" fontId="36" fillId="2" borderId="24" xfId="0" applyNumberFormat="1" applyFont="1" applyFill="1" applyBorder="1"/>
    <xf numFmtId="3" fontId="36" fillId="2" borderId="16" xfId="0" applyNumberFormat="1" applyFont="1" applyFill="1" applyBorder="1"/>
    <xf numFmtId="49" fontId="17" fillId="2" borderId="21" xfId="2" applyNumberFormat="1" applyFont="1" applyFill="1" applyBorder="1" applyProtection="1">
      <protection locked="0"/>
    </xf>
    <xf numFmtId="3" fontId="36" fillId="2" borderId="21" xfId="0" applyNumberFormat="1" applyFont="1" applyFill="1" applyBorder="1"/>
    <xf numFmtId="165" fontId="36" fillId="2" borderId="21" xfId="0" applyNumberFormat="1" applyFont="1" applyFill="1" applyBorder="1"/>
    <xf numFmtId="2" fontId="7" fillId="2" borderId="56" xfId="0" applyNumberFormat="1" applyFont="1" applyFill="1" applyBorder="1" applyAlignment="1">
      <alignment horizontal="right" vertical="center"/>
    </xf>
    <xf numFmtId="2" fontId="1" fillId="2" borderId="56" xfId="0" applyNumberFormat="1" applyFont="1" applyFill="1" applyBorder="1" applyAlignment="1">
      <alignment horizontal="right" vertical="center"/>
    </xf>
    <xf numFmtId="0" fontId="37" fillId="2" borderId="10" xfId="2" applyFont="1" applyFill="1" applyBorder="1"/>
    <xf numFmtId="3" fontId="17" fillId="2" borderId="16" xfId="2" applyNumberFormat="1" applyFont="1" applyFill="1" applyBorder="1"/>
    <xf numFmtId="165" fontId="17" fillId="2" borderId="16" xfId="2" applyNumberFormat="1" applyFont="1" applyFill="1" applyBorder="1"/>
    <xf numFmtId="3" fontId="17" fillId="2" borderId="16" xfId="2" applyNumberFormat="1" applyFont="1" applyFill="1" applyBorder="1" applyAlignment="1">
      <alignment horizontal="right"/>
    </xf>
    <xf numFmtId="2" fontId="7" fillId="2" borderId="42" xfId="0" applyNumberFormat="1" applyFont="1" applyFill="1" applyBorder="1"/>
    <xf numFmtId="0" fontId="9" fillId="2" borderId="9" xfId="2" applyFont="1" applyFill="1" applyBorder="1"/>
    <xf numFmtId="165" fontId="9" fillId="2" borderId="22" xfId="0" applyNumberFormat="1" applyFont="1" applyFill="1" applyBorder="1" applyAlignment="1">
      <alignment horizontal="right"/>
    </xf>
    <xf numFmtId="3" fontId="9" fillId="2" borderId="22" xfId="0" applyNumberFormat="1" applyFont="1" applyFill="1" applyBorder="1" applyAlignment="1">
      <alignment horizontal="right"/>
    </xf>
    <xf numFmtId="0" fontId="9" fillId="2" borderId="22" xfId="0" applyFont="1" applyFill="1" applyBorder="1" applyAlignment="1">
      <alignment horizontal="right"/>
    </xf>
    <xf numFmtId="2" fontId="1" fillId="2" borderId="42" xfId="0" applyNumberFormat="1" applyFont="1" applyFill="1" applyBorder="1"/>
    <xf numFmtId="49" fontId="6" fillId="2" borderId="15" xfId="2" applyNumberFormat="1" applyFont="1" applyFill="1" applyBorder="1" applyAlignment="1">
      <alignment horizontal="center"/>
    </xf>
    <xf numFmtId="49" fontId="9" fillId="2" borderId="4" xfId="2" applyNumberFormat="1" applyFont="1" applyFill="1" applyBorder="1" applyAlignment="1" applyProtection="1">
      <alignment horizontal="center"/>
      <protection locked="0"/>
    </xf>
    <xf numFmtId="0" fontId="9" fillId="2" borderId="13" xfId="2" applyFont="1" applyFill="1" applyBorder="1"/>
    <xf numFmtId="0" fontId="9" fillId="2" borderId="14" xfId="0" applyFont="1" applyFill="1" applyBorder="1" applyAlignment="1">
      <alignment horizontal="right"/>
    </xf>
    <xf numFmtId="165" fontId="9" fillId="2" borderId="12" xfId="0" applyNumberFormat="1" applyFont="1" applyFill="1" applyBorder="1" applyAlignment="1">
      <alignment horizontal="right"/>
    </xf>
    <xf numFmtId="3" fontId="9" fillId="2" borderId="12" xfId="0" applyNumberFormat="1" applyFont="1" applyFill="1" applyBorder="1" applyAlignment="1">
      <alignment horizontal="right"/>
    </xf>
    <xf numFmtId="0" fontId="9" fillId="2" borderId="12" xfId="0" applyFont="1" applyFill="1" applyBorder="1" applyAlignment="1">
      <alignment horizontal="right"/>
    </xf>
    <xf numFmtId="49" fontId="7" fillId="2" borderId="20" xfId="0" applyNumberFormat="1" applyFont="1" applyFill="1" applyBorder="1" applyAlignment="1">
      <alignment horizontal="left"/>
    </xf>
    <xf numFmtId="3" fontId="17" fillId="2" borderId="21" xfId="0" applyNumberFormat="1" applyFont="1" applyFill="1" applyBorder="1" applyAlignment="1">
      <alignment horizontal="right" vertical="center"/>
    </xf>
    <xf numFmtId="165" fontId="17" fillId="2" borderId="21" xfId="0" applyNumberFormat="1" applyFont="1" applyFill="1" applyBorder="1" applyAlignment="1">
      <alignment horizontal="right" vertical="center"/>
    </xf>
    <xf numFmtId="4" fontId="17" fillId="2" borderId="21" xfId="0" applyNumberFormat="1" applyFont="1" applyFill="1" applyBorder="1" applyAlignment="1">
      <alignment horizontal="right" vertical="center"/>
    </xf>
    <xf numFmtId="49" fontId="38" fillId="2" borderId="20" xfId="0" applyNumberFormat="1" applyFont="1" applyFill="1" applyBorder="1" applyAlignment="1">
      <alignment horizontal="left"/>
    </xf>
    <xf numFmtId="0" fontId="9" fillId="2" borderId="21" xfId="2" applyFont="1" applyFill="1" applyBorder="1" applyAlignment="1">
      <alignment horizontal="left" wrapText="1"/>
    </xf>
    <xf numFmtId="4" fontId="9" fillId="2" borderId="12" xfId="0" applyNumberFormat="1" applyFont="1" applyFill="1" applyBorder="1" applyAlignment="1">
      <alignment horizontal="right"/>
    </xf>
    <xf numFmtId="49" fontId="6" fillId="2" borderId="47" xfId="2" applyNumberFormat="1" applyFont="1" applyFill="1" applyBorder="1" applyAlignment="1">
      <alignment horizontal="center"/>
    </xf>
    <xf numFmtId="49" fontId="9" fillId="2" borderId="40" xfId="2" applyNumberFormat="1" applyFont="1" applyFill="1" applyBorder="1" applyAlignment="1" applyProtection="1">
      <alignment horizontal="center"/>
      <protection locked="0"/>
    </xf>
    <xf numFmtId="0" fontId="9" fillId="2" borderId="40" xfId="2" applyFont="1" applyFill="1" applyBorder="1"/>
    <xf numFmtId="165" fontId="9" fillId="2" borderId="41" xfId="0" applyNumberFormat="1" applyFont="1" applyFill="1" applyBorder="1" applyAlignment="1">
      <alignment horizontal="right"/>
    </xf>
    <xf numFmtId="0" fontId="9" fillId="2" borderId="41" xfId="0" applyFont="1" applyFill="1" applyBorder="1" applyAlignment="1">
      <alignment horizontal="right"/>
    </xf>
    <xf numFmtId="2" fontId="7" fillId="2" borderId="65" xfId="0" applyNumberFormat="1" applyFont="1" applyFill="1" applyBorder="1"/>
    <xf numFmtId="49" fontId="6" fillId="2" borderId="31" xfId="2" applyNumberFormat="1" applyFont="1" applyFill="1" applyBorder="1" applyAlignment="1">
      <alignment horizontal="center"/>
    </xf>
    <xf numFmtId="49" fontId="9" fillId="2" borderId="32" xfId="2" applyNumberFormat="1" applyFont="1" applyFill="1" applyBorder="1" applyAlignment="1" applyProtection="1">
      <alignment horizontal="center"/>
      <protection locked="0"/>
    </xf>
    <xf numFmtId="0" fontId="9" fillId="2" borderId="32" xfId="2" applyFont="1" applyFill="1" applyBorder="1" applyAlignment="1">
      <alignment horizontal="left"/>
    </xf>
    <xf numFmtId="0" fontId="9" fillId="2" borderId="32" xfId="2" applyFont="1" applyFill="1" applyBorder="1"/>
    <xf numFmtId="0" fontId="9" fillId="2" borderId="7" xfId="0" applyFont="1" applyFill="1" applyBorder="1" applyAlignment="1">
      <alignment horizontal="right"/>
    </xf>
    <xf numFmtId="165" fontId="9" fillId="2" borderId="55" xfId="0" applyNumberFormat="1" applyFont="1" applyFill="1" applyBorder="1" applyAlignment="1">
      <alignment horizontal="right"/>
    </xf>
    <xf numFmtId="0" fontId="9" fillId="2" borderId="55" xfId="0" applyFont="1" applyFill="1" applyBorder="1" applyAlignment="1">
      <alignment horizontal="right"/>
    </xf>
    <xf numFmtId="2" fontId="7" fillId="2" borderId="64" xfId="0" applyNumberFormat="1" applyFont="1" applyFill="1" applyBorder="1"/>
    <xf numFmtId="0" fontId="4" fillId="2" borderId="25" xfId="2" applyFont="1" applyFill="1" applyBorder="1"/>
    <xf numFmtId="2" fontId="2" fillId="2" borderId="27" xfId="0" applyNumberFormat="1" applyFont="1" applyFill="1" applyBorder="1"/>
    <xf numFmtId="2" fontId="2" fillId="2" borderId="61" xfId="0" applyNumberFormat="1" applyFont="1" applyFill="1" applyBorder="1"/>
    <xf numFmtId="0" fontId="4" fillId="0" borderId="0" xfId="2" applyFont="1"/>
    <xf numFmtId="3" fontId="2" fillId="0" borderId="0" xfId="2" applyNumberFormat="1" applyFont="1"/>
    <xf numFmtId="165" fontId="2" fillId="0" borderId="0" xfId="2" applyNumberFormat="1" applyFont="1"/>
    <xf numFmtId="2" fontId="7" fillId="0" borderId="0" xfId="0" applyNumberFormat="1" applyFont="1"/>
    <xf numFmtId="0" fontId="4" fillId="2" borderId="0" xfId="2" applyFont="1" applyFill="1"/>
    <xf numFmtId="3" fontId="2" fillId="2" borderId="0" xfId="2" applyNumberFormat="1" applyFont="1" applyFill="1"/>
    <xf numFmtId="165" fontId="2" fillId="2" borderId="0" xfId="2" applyNumberFormat="1" applyFont="1" applyFill="1"/>
    <xf numFmtId="2" fontId="7" fillId="2" borderId="0" xfId="0" applyNumberFormat="1" applyFont="1" applyFill="1"/>
    <xf numFmtId="10" fontId="39" fillId="2" borderId="0" xfId="2" applyNumberFormat="1" applyFont="1" applyFill="1" applyAlignment="1">
      <alignment horizontal="center" wrapText="1"/>
    </xf>
    <xf numFmtId="165" fontId="39" fillId="2" borderId="0" xfId="2" applyNumberFormat="1" applyFont="1" applyFill="1" applyAlignment="1">
      <alignment horizontal="center" wrapText="1"/>
    </xf>
    <xf numFmtId="0" fontId="6" fillId="2" borderId="0" xfId="1" applyFont="1" applyFill="1" applyAlignment="1">
      <alignment horizontal="center"/>
    </xf>
    <xf numFmtId="0" fontId="1" fillId="2" borderId="59" xfId="1" applyFill="1" applyBorder="1"/>
    <xf numFmtId="0" fontId="1" fillId="2" borderId="34" xfId="1" applyFill="1" applyBorder="1"/>
    <xf numFmtId="0" fontId="1" fillId="2" borderId="9" xfId="1" applyFill="1" applyBorder="1"/>
    <xf numFmtId="0" fontId="1" fillId="2" borderId="16" xfId="1" applyFill="1" applyBorder="1"/>
    <xf numFmtId="3" fontId="17" fillId="2" borderId="21" xfId="2" applyNumberFormat="1" applyFont="1" applyFill="1" applyBorder="1"/>
    <xf numFmtId="165" fontId="17" fillId="2" borderId="21" xfId="2" applyNumberFormat="1" applyFont="1" applyFill="1" applyBorder="1"/>
    <xf numFmtId="3" fontId="21" fillId="2" borderId="9" xfId="0" applyNumberFormat="1" applyFont="1" applyFill="1" applyBorder="1"/>
    <xf numFmtId="0" fontId="4" fillId="2" borderId="44" xfId="1" applyFont="1" applyFill="1" applyBorder="1" applyAlignment="1">
      <alignment horizontal="left"/>
    </xf>
    <xf numFmtId="49" fontId="1" fillId="2" borderId="21" xfId="5" applyNumberFormat="1" applyFill="1" applyBorder="1" applyAlignment="1">
      <alignment horizontal="center" vertical="center"/>
    </xf>
    <xf numFmtId="0" fontId="1" fillId="2" borderId="21" xfId="5" applyFill="1" applyBorder="1" applyAlignment="1">
      <alignment vertical="center" wrapText="1"/>
    </xf>
    <xf numFmtId="165" fontId="0" fillId="2" borderId="16" xfId="0" applyNumberFormat="1" applyFill="1" applyBorder="1"/>
    <xf numFmtId="3" fontId="0" fillId="2" borderId="9" xfId="0" applyNumberFormat="1" applyFill="1" applyBorder="1"/>
    <xf numFmtId="0" fontId="4" fillId="2" borderId="11" xfId="1" applyFont="1" applyFill="1" applyBorder="1" applyAlignment="1">
      <alignment horizontal="left"/>
    </xf>
    <xf numFmtId="0" fontId="1" fillId="2" borderId="21" xfId="5" applyFill="1" applyBorder="1" applyAlignment="1">
      <alignment horizontal="left" wrapText="1"/>
    </xf>
    <xf numFmtId="0" fontId="1" fillId="2" borderId="21" xfId="6" applyFont="1" applyFill="1" applyBorder="1" applyAlignment="1">
      <alignment wrapText="1"/>
    </xf>
    <xf numFmtId="0" fontId="4" fillId="2" borderId="15" xfId="1" applyFont="1" applyFill="1" applyBorder="1" applyAlignment="1">
      <alignment horizontal="left"/>
    </xf>
    <xf numFmtId="49" fontId="1" fillId="2" borderId="14" xfId="5" applyNumberForma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right"/>
    </xf>
    <xf numFmtId="0" fontId="12" fillId="2" borderId="14" xfId="2" applyFont="1" applyFill="1" applyBorder="1" applyAlignment="1">
      <alignment horizontal="left"/>
    </xf>
    <xf numFmtId="0" fontId="9" fillId="2" borderId="14" xfId="2" applyFont="1" applyFill="1" applyBorder="1" applyAlignment="1">
      <alignment wrapText="1"/>
    </xf>
    <xf numFmtId="3" fontId="9" fillId="2" borderId="16" xfId="0" applyNumberFormat="1" applyFont="1" applyFill="1" applyBorder="1" applyAlignment="1">
      <alignment horizontal="right" wrapText="1"/>
    </xf>
    <xf numFmtId="165" fontId="9" fillId="2" borderId="16" xfId="0" applyNumberFormat="1" applyFont="1" applyFill="1" applyBorder="1" applyAlignment="1">
      <alignment horizontal="right" wrapText="1"/>
    </xf>
    <xf numFmtId="3" fontId="27" fillId="2" borderId="16" xfId="0" applyNumberFormat="1" applyFont="1" applyFill="1" applyBorder="1" applyAlignment="1">
      <alignment horizontal="right"/>
    </xf>
    <xf numFmtId="0" fontId="12" fillId="2" borderId="12" xfId="2" applyFont="1" applyFill="1" applyBorder="1" applyAlignment="1">
      <alignment horizontal="left"/>
    </xf>
    <xf numFmtId="4" fontId="17" fillId="2" borderId="21" xfId="2" applyNumberFormat="1" applyFont="1" applyFill="1" applyBorder="1" applyAlignment="1">
      <alignment horizontal="right" vertical="center"/>
    </xf>
    <xf numFmtId="4" fontId="17" fillId="2" borderId="56" xfId="0" applyNumberFormat="1" applyFont="1" applyFill="1" applyBorder="1" applyAlignment="1">
      <alignment horizontal="right" vertical="center"/>
    </xf>
    <xf numFmtId="0" fontId="9" fillId="2" borderId="11" xfId="0" applyFont="1" applyFill="1" applyBorder="1"/>
    <xf numFmtId="49" fontId="9" fillId="2" borderId="21" xfId="5" applyNumberFormat="1" applyFont="1" applyFill="1" applyBorder="1" applyAlignment="1">
      <alignment horizontal="center" vertical="center"/>
    </xf>
    <xf numFmtId="0" fontId="1" fillId="2" borderId="22" xfId="5" applyFill="1" applyBorder="1" applyAlignment="1">
      <alignment horizontal="left" vertical="center" wrapText="1"/>
    </xf>
    <xf numFmtId="3" fontId="1" fillId="2" borderId="21" xfId="5" applyNumberFormat="1" applyFill="1" applyBorder="1" applyAlignment="1">
      <alignment vertical="center" wrapText="1"/>
    </xf>
    <xf numFmtId="165" fontId="1" fillId="2" borderId="21" xfId="5" applyNumberFormat="1" applyFill="1" applyBorder="1" applyAlignment="1">
      <alignment vertical="center" wrapText="1"/>
    </xf>
    <xf numFmtId="3" fontId="1" fillId="2" borderId="21" xfId="5" applyNumberFormat="1" applyFill="1" applyBorder="1" applyAlignment="1">
      <alignment vertical="center"/>
    </xf>
    <xf numFmtId="165" fontId="1" fillId="2" borderId="21" xfId="5" applyNumberFormat="1" applyFill="1" applyBorder="1" applyAlignment="1">
      <alignment vertical="center"/>
    </xf>
    <xf numFmtId="0" fontId="9" fillId="2" borderId="47" xfId="0" applyFont="1" applyFill="1" applyBorder="1"/>
    <xf numFmtId="49" fontId="9" fillId="2" borderId="40" xfId="5" applyNumberFormat="1" applyFont="1" applyFill="1" applyBorder="1" applyAlignment="1">
      <alignment horizontal="center" vertical="center"/>
    </xf>
    <xf numFmtId="0" fontId="1" fillId="2" borderId="41" xfId="5" applyFill="1" applyBorder="1" applyAlignment="1">
      <alignment horizontal="left" vertical="center" wrapText="1"/>
    </xf>
    <xf numFmtId="0" fontId="9" fillId="2" borderId="40" xfId="2" applyFont="1" applyFill="1" applyBorder="1" applyAlignment="1">
      <alignment wrapText="1"/>
    </xf>
    <xf numFmtId="3" fontId="1" fillId="2" borderId="40" xfId="5" applyNumberFormat="1" applyFill="1" applyBorder="1" applyAlignment="1">
      <alignment vertical="center"/>
    </xf>
    <xf numFmtId="165" fontId="1" fillId="2" borderId="40" xfId="5" applyNumberFormat="1" applyFill="1" applyBorder="1" applyAlignment="1">
      <alignment vertical="center"/>
    </xf>
    <xf numFmtId="3" fontId="9" fillId="2" borderId="40" xfId="0" applyNumberFormat="1" applyFont="1" applyFill="1" applyBorder="1" applyAlignment="1">
      <alignment horizontal="right"/>
    </xf>
    <xf numFmtId="4" fontId="9" fillId="2" borderId="65" xfId="0" applyNumberFormat="1" applyFont="1" applyFill="1" applyBorder="1" applyAlignment="1">
      <alignment horizontal="right"/>
    </xf>
    <xf numFmtId="49" fontId="9" fillId="2" borderId="0" xfId="5" applyNumberFormat="1" applyFont="1" applyFill="1" applyAlignment="1">
      <alignment horizontal="center" vertical="center"/>
    </xf>
    <xf numFmtId="0" fontId="1" fillId="2" borderId="0" xfId="5" applyFill="1" applyAlignment="1">
      <alignment horizontal="left" vertical="center" wrapText="1"/>
    </xf>
    <xf numFmtId="0" fontId="9" fillId="2" borderId="0" xfId="2" applyFont="1" applyFill="1" applyAlignment="1">
      <alignment wrapText="1"/>
    </xf>
    <xf numFmtId="3" fontId="1" fillId="2" borderId="0" xfId="5" applyNumberFormat="1" applyFill="1" applyAlignment="1">
      <alignment vertical="center"/>
    </xf>
    <xf numFmtId="165" fontId="1" fillId="2" borderId="0" xfId="5" applyNumberFormat="1" applyFill="1" applyAlignment="1">
      <alignment vertical="center"/>
    </xf>
    <xf numFmtId="3" fontId="9" fillId="2" borderId="0" xfId="0" applyNumberFormat="1" applyFont="1" applyFill="1" applyAlignment="1">
      <alignment horizontal="right"/>
    </xf>
    <xf numFmtId="4" fontId="9" fillId="2" borderId="0" xfId="2" applyNumberFormat="1" applyFont="1" applyFill="1"/>
    <xf numFmtId="4" fontId="9" fillId="2" borderId="0" xfId="0" applyNumberFormat="1" applyFont="1" applyFill="1" applyAlignment="1">
      <alignment horizontal="right"/>
    </xf>
    <xf numFmtId="0" fontId="14" fillId="2" borderId="0" xfId="0" applyFont="1" applyFill="1"/>
    <xf numFmtId="165" fontId="14" fillId="2" borderId="0" xfId="0" applyNumberFormat="1" applyFont="1" applyFill="1"/>
    <xf numFmtId="0" fontId="14" fillId="2" borderId="0" xfId="0" applyFont="1" applyFill="1" applyAlignment="1">
      <alignment horizontal="right"/>
    </xf>
    <xf numFmtId="49" fontId="1" fillId="2" borderId="22" xfId="5" applyNumberFormat="1" applyFill="1" applyBorder="1" applyAlignment="1">
      <alignment horizontal="left" vertical="center"/>
    </xf>
    <xf numFmtId="49" fontId="9" fillId="2" borderId="21" xfId="5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left"/>
    </xf>
    <xf numFmtId="49" fontId="1" fillId="2" borderId="14" xfId="5" applyNumberFormat="1" applyFill="1" applyBorder="1" applyAlignment="1">
      <alignment horizontal="center" wrapText="1"/>
    </xf>
    <xf numFmtId="0" fontId="1" fillId="2" borderId="22" xfId="5" applyFill="1" applyBorder="1" applyAlignment="1">
      <alignment wrapText="1"/>
    </xf>
    <xf numFmtId="3" fontId="1" fillId="2" borderId="14" xfId="5" applyNumberFormat="1" applyFill="1" applyBorder="1"/>
    <xf numFmtId="165" fontId="1" fillId="2" borderId="21" xfId="5" applyNumberFormat="1" applyFill="1" applyBorder="1"/>
    <xf numFmtId="49" fontId="1" fillId="2" borderId="14" xfId="5" applyNumberFormat="1" applyFill="1" applyBorder="1" applyAlignment="1">
      <alignment horizontal="center" vertical="center" wrapText="1"/>
    </xf>
    <xf numFmtId="0" fontId="1" fillId="2" borderId="12" xfId="5" applyFill="1" applyBorder="1" applyAlignment="1">
      <alignment vertical="center" wrapText="1"/>
    </xf>
    <xf numFmtId="3" fontId="1" fillId="2" borderId="14" xfId="5" applyNumberFormat="1" applyFill="1" applyBorder="1" applyAlignment="1">
      <alignment vertical="center"/>
    </xf>
    <xf numFmtId="165" fontId="1" fillId="2" borderId="14" xfId="5" applyNumberFormat="1" applyFill="1" applyBorder="1" applyAlignment="1">
      <alignment vertical="center"/>
    </xf>
    <xf numFmtId="4" fontId="9" fillId="2" borderId="14" xfId="2" applyNumberFormat="1" applyFont="1" applyFill="1" applyBorder="1" applyAlignment="1">
      <alignment horizontal="right"/>
    </xf>
    <xf numFmtId="4" fontId="9" fillId="2" borderId="35" xfId="0" applyNumberFormat="1" applyFont="1" applyFill="1" applyBorder="1" applyAlignment="1">
      <alignment horizontal="right"/>
    </xf>
    <xf numFmtId="0" fontId="9" fillId="2" borderId="21" xfId="2" applyFont="1" applyFill="1" applyBorder="1" applyAlignment="1">
      <alignment wrapText="1"/>
    </xf>
    <xf numFmtId="0" fontId="9" fillId="2" borderId="8" xfId="0" applyFont="1" applyFill="1" applyBorder="1"/>
    <xf numFmtId="49" fontId="1" fillId="2" borderId="16" xfId="5" applyNumberFormat="1" applyFill="1" applyBorder="1" applyAlignment="1">
      <alignment horizontal="center" vertical="center"/>
    </xf>
    <xf numFmtId="49" fontId="1" fillId="2" borderId="17" xfId="5" applyNumberFormat="1" applyFill="1" applyBorder="1" applyAlignment="1">
      <alignment horizontal="left" vertical="center"/>
    </xf>
    <xf numFmtId="0" fontId="9" fillId="2" borderId="4" xfId="2" applyFont="1" applyFill="1" applyBorder="1" applyAlignment="1">
      <alignment wrapText="1"/>
    </xf>
    <xf numFmtId="3" fontId="1" fillId="2" borderId="16" xfId="5" applyNumberFormat="1" applyFill="1" applyBorder="1" applyAlignment="1">
      <alignment vertical="center"/>
    </xf>
    <xf numFmtId="165" fontId="1" fillId="2" borderId="16" xfId="5" applyNumberFormat="1" applyFill="1" applyBorder="1" applyAlignment="1">
      <alignment vertical="center"/>
    </xf>
    <xf numFmtId="4" fontId="9" fillId="2" borderId="16" xfId="2" applyNumberFormat="1" applyFont="1" applyFill="1" applyBorder="1"/>
    <xf numFmtId="49" fontId="1" fillId="2" borderId="21" xfId="5" applyNumberFormat="1" applyFill="1" applyBorder="1" applyAlignment="1">
      <alignment horizontal="center" vertical="center" wrapText="1"/>
    </xf>
    <xf numFmtId="0" fontId="1" fillId="2" borderId="22" xfId="5" applyFill="1" applyBorder="1" applyAlignment="1">
      <alignment vertical="center" wrapText="1"/>
    </xf>
    <xf numFmtId="0" fontId="9" fillId="2" borderId="11" xfId="0" applyFont="1" applyFill="1" applyBorder="1" applyAlignment="1">
      <alignment horizontal="left"/>
    </xf>
    <xf numFmtId="0" fontId="14" fillId="2" borderId="30" xfId="0" applyFont="1" applyFill="1" applyBorder="1"/>
    <xf numFmtId="3" fontId="14" fillId="2" borderId="0" xfId="0" applyNumberFormat="1" applyFont="1" applyFill="1"/>
    <xf numFmtId="4" fontId="14" fillId="2" borderId="0" xfId="0" applyNumberFormat="1" applyFont="1" applyFill="1"/>
    <xf numFmtId="4" fontId="14" fillId="2" borderId="50" xfId="0" applyNumberFormat="1" applyFont="1" applyFill="1" applyBorder="1"/>
    <xf numFmtId="0" fontId="6" fillId="2" borderId="0" xfId="0" applyFont="1" applyFill="1" applyAlignment="1">
      <alignment horizontal="center"/>
    </xf>
    <xf numFmtId="0" fontId="23" fillId="2" borderId="17" xfId="0" applyFont="1" applyFill="1" applyBorder="1"/>
    <xf numFmtId="0" fontId="1" fillId="2" borderId="17" xfId="2" applyFill="1" applyBorder="1"/>
    <xf numFmtId="4" fontId="7" fillId="2" borderId="16" xfId="2" applyNumberFormat="1" applyFont="1" applyFill="1" applyBorder="1" applyAlignment="1">
      <alignment horizontal="right"/>
    </xf>
    <xf numFmtId="0" fontId="1" fillId="2" borderId="22" xfId="2" applyFill="1" applyBorder="1"/>
    <xf numFmtId="165" fontId="1" fillId="2" borderId="21" xfId="2" applyNumberFormat="1" applyFill="1" applyBorder="1"/>
    <xf numFmtId="0" fontId="40" fillId="2" borderId="0" xfId="0" applyFont="1" applyFill="1"/>
    <xf numFmtId="0" fontId="1" fillId="2" borderId="23" xfId="0" applyFont="1" applyFill="1" applyBorder="1" applyAlignment="1">
      <alignment horizontal="center"/>
    </xf>
    <xf numFmtId="0" fontId="18" fillId="2" borderId="14" xfId="0" applyFont="1" applyFill="1" applyBorder="1"/>
    <xf numFmtId="0" fontId="18" fillId="2" borderId="20" xfId="0" applyFont="1" applyFill="1" applyBorder="1"/>
    <xf numFmtId="3" fontId="18" fillId="2" borderId="20" xfId="0" applyNumberFormat="1" applyFont="1" applyFill="1" applyBorder="1"/>
    <xf numFmtId="165" fontId="18" fillId="2" borderId="21" xfId="0" applyNumberFormat="1" applyFont="1" applyFill="1" applyBorder="1"/>
    <xf numFmtId="3" fontId="18" fillId="2" borderId="21" xfId="0" applyNumberFormat="1" applyFont="1" applyFill="1" applyBorder="1"/>
    <xf numFmtId="4" fontId="18" fillId="2" borderId="16" xfId="2" applyNumberFormat="1" applyFont="1" applyFill="1" applyBorder="1" applyAlignment="1">
      <alignment horizontal="right"/>
    </xf>
    <xf numFmtId="2" fontId="18" fillId="2" borderId="56" xfId="0" applyNumberFormat="1" applyFont="1" applyFill="1" applyBorder="1"/>
    <xf numFmtId="0" fontId="18" fillId="2" borderId="20" xfId="0" applyFont="1" applyFill="1" applyBorder="1" applyAlignment="1">
      <alignment horizontal="left" wrapText="1"/>
    </xf>
    <xf numFmtId="49" fontId="1" fillId="2" borderId="21" xfId="0" applyNumberFormat="1" applyFont="1" applyFill="1" applyBorder="1" applyAlignment="1">
      <alignment wrapText="1"/>
    </xf>
    <xf numFmtId="49" fontId="1" fillId="2" borderId="4" xfId="0" applyNumberFormat="1" applyFont="1" applyFill="1" applyBorder="1"/>
    <xf numFmtId="0" fontId="2" fillId="2" borderId="37" xfId="0" applyFont="1" applyFill="1" applyBorder="1"/>
    <xf numFmtId="3" fontId="2" fillId="2" borderId="27" xfId="0" applyNumberFormat="1" applyFont="1" applyFill="1" applyBorder="1"/>
    <xf numFmtId="165" fontId="2" fillId="2" borderId="27" xfId="0" applyNumberFormat="1" applyFont="1" applyFill="1" applyBorder="1"/>
    <xf numFmtId="0" fontId="39" fillId="2" borderId="0" xfId="0" applyFont="1" applyFill="1" applyAlignment="1">
      <alignment horizontal="right" wrapText="1"/>
    </xf>
    <xf numFmtId="10" fontId="39" fillId="2" borderId="0" xfId="2" applyNumberFormat="1" applyFont="1" applyFill="1" applyAlignment="1">
      <alignment horizontal="right" wrapText="1"/>
    </xf>
    <xf numFmtId="0" fontId="3" fillId="2" borderId="16" xfId="1" applyFont="1" applyFill="1" applyBorder="1"/>
    <xf numFmtId="164" fontId="17" fillId="2" borderId="21" xfId="0" applyNumberFormat="1" applyFont="1" applyFill="1" applyBorder="1" applyAlignment="1">
      <alignment horizontal="right"/>
    </xf>
    <xf numFmtId="0" fontId="1" fillId="2" borderId="22" xfId="2" applyFill="1" applyBorder="1" applyAlignment="1">
      <alignment horizontal="left"/>
    </xf>
    <xf numFmtId="0" fontId="30" fillId="2" borderId="21" xfId="0" applyFont="1" applyFill="1" applyBorder="1" applyAlignment="1">
      <alignment vertical="center" wrapText="1"/>
    </xf>
    <xf numFmtId="49" fontId="1" fillId="2" borderId="16" xfId="2" applyNumberFormat="1" applyFill="1" applyBorder="1" applyAlignment="1">
      <alignment vertical="center" wrapText="1"/>
    </xf>
    <xf numFmtId="164" fontId="1" fillId="2" borderId="20" xfId="0" applyNumberFormat="1" applyFont="1" applyFill="1" applyBorder="1" applyAlignment="1">
      <alignment horizontal="right"/>
    </xf>
    <xf numFmtId="164" fontId="2" fillId="2" borderId="27" xfId="0" applyNumberFormat="1" applyFont="1" applyFill="1" applyBorder="1" applyAlignment="1">
      <alignment horizontal="right"/>
    </xf>
    <xf numFmtId="2" fontId="2" fillId="2" borderId="48" xfId="0" applyNumberFormat="1" applyFont="1" applyFill="1" applyBorder="1"/>
    <xf numFmtId="0" fontId="4" fillId="2" borderId="0" xfId="1" applyFont="1" applyFill="1" applyAlignment="1">
      <alignment horizontal="left"/>
    </xf>
    <xf numFmtId="0" fontId="0" fillId="2" borderId="17" xfId="0" applyFill="1" applyBorder="1"/>
    <xf numFmtId="0" fontId="14" fillId="2" borderId="21" xfId="0" applyFont="1" applyFill="1" applyBorder="1"/>
    <xf numFmtId="0" fontId="14" fillId="2" borderId="22" xfId="0" applyFont="1" applyFill="1" applyBorder="1"/>
    <xf numFmtId="0" fontId="0" fillId="2" borderId="11" xfId="0" applyFill="1" applyBorder="1" applyAlignment="1">
      <alignment vertical="center"/>
    </xf>
    <xf numFmtId="49" fontId="3" fillId="2" borderId="21" xfId="2" applyNumberFormat="1" applyFont="1" applyFill="1" applyBorder="1" applyAlignment="1">
      <alignment horizontal="center" vertical="center"/>
    </xf>
    <xf numFmtId="0" fontId="3" fillId="2" borderId="21" xfId="2" applyFont="1" applyFill="1" applyBorder="1" applyAlignment="1">
      <alignment horizontal="left" vertical="center"/>
    </xf>
    <xf numFmtId="0" fontId="3" fillId="2" borderId="21" xfId="2" applyFont="1" applyFill="1" applyBorder="1" applyAlignment="1">
      <alignment horizontal="left" vertical="center" wrapText="1"/>
    </xf>
    <xf numFmtId="3" fontId="1" fillId="2" borderId="21" xfId="2" applyNumberFormat="1" applyFill="1" applyBorder="1" applyAlignment="1">
      <alignment vertical="center"/>
    </xf>
    <xf numFmtId="165" fontId="1" fillId="2" borderId="22" xfId="2" applyNumberFormat="1" applyFill="1" applyBorder="1" applyAlignment="1">
      <alignment vertical="center"/>
    </xf>
    <xf numFmtId="3" fontId="1" fillId="2" borderId="22" xfId="2" applyNumberFormat="1" applyFill="1" applyBorder="1" applyAlignment="1">
      <alignment vertical="center"/>
    </xf>
    <xf numFmtId="4" fontId="1" fillId="2" borderId="16" xfId="2" applyNumberFormat="1" applyFill="1" applyBorder="1" applyAlignment="1">
      <alignment vertical="center"/>
    </xf>
    <xf numFmtId="2" fontId="1" fillId="2" borderId="56" xfId="0" applyNumberFormat="1" applyFont="1" applyFill="1" applyBorder="1" applyAlignment="1">
      <alignment vertical="center"/>
    </xf>
    <xf numFmtId="165" fontId="1" fillId="2" borderId="12" xfId="2" applyNumberFormat="1" applyFill="1" applyBorder="1" applyAlignment="1">
      <alignment horizontal="right"/>
    </xf>
    <xf numFmtId="3" fontId="1" fillId="2" borderId="12" xfId="2" applyNumberFormat="1" applyFill="1" applyBorder="1" applyAlignment="1">
      <alignment horizontal="right"/>
    </xf>
    <xf numFmtId="165" fontId="1" fillId="2" borderId="17" xfId="2" applyNumberFormat="1" applyFill="1" applyBorder="1" applyAlignment="1">
      <alignment horizontal="right"/>
    </xf>
    <xf numFmtId="3" fontId="1" fillId="2" borderId="17" xfId="2" applyNumberFormat="1" applyFill="1" applyBorder="1" applyAlignment="1">
      <alignment horizontal="right"/>
    </xf>
    <xf numFmtId="2" fontId="1" fillId="2" borderId="35" xfId="0" applyNumberFormat="1" applyFont="1" applyFill="1" applyBorder="1"/>
    <xf numFmtId="0" fontId="39" fillId="2" borderId="0" xfId="0" applyFont="1" applyFill="1" applyAlignment="1">
      <alignment horizontal="center" wrapText="1"/>
    </xf>
    <xf numFmtId="49" fontId="17" fillId="2" borderId="45" xfId="2" applyNumberFormat="1" applyFont="1" applyFill="1" applyBorder="1" applyAlignment="1">
      <alignment horizontal="center" vertical="center"/>
    </xf>
    <xf numFmtId="3" fontId="3" fillId="2" borderId="17" xfId="2" applyNumberFormat="1" applyFont="1" applyFill="1" applyBorder="1" applyAlignment="1">
      <alignment vertical="center"/>
    </xf>
    <xf numFmtId="165" fontId="3" fillId="2" borderId="17" xfId="2" applyNumberFormat="1" applyFont="1" applyFill="1" applyBorder="1" applyAlignment="1">
      <alignment vertical="center"/>
    </xf>
    <xf numFmtId="3" fontId="9" fillId="2" borderId="21" xfId="2" applyNumberFormat="1" applyFont="1" applyFill="1" applyBorder="1" applyAlignment="1">
      <alignment vertical="center"/>
    </xf>
    <xf numFmtId="4" fontId="1" fillId="2" borderId="16" xfId="2" applyNumberFormat="1" applyFill="1" applyBorder="1" applyAlignment="1">
      <alignment horizontal="right" vertical="center"/>
    </xf>
    <xf numFmtId="2" fontId="9" fillId="2" borderId="56" xfId="0" applyNumberFormat="1" applyFont="1" applyFill="1" applyBorder="1" applyAlignment="1">
      <alignment vertical="center"/>
    </xf>
    <xf numFmtId="4" fontId="7" fillId="2" borderId="27" xfId="2" applyNumberFormat="1" applyFont="1" applyFill="1" applyBorder="1" applyAlignment="1">
      <alignment horizontal="right"/>
    </xf>
    <xf numFmtId="2" fontId="13" fillId="2" borderId="61" xfId="0" applyNumberFormat="1" applyFont="1" applyFill="1" applyBorder="1"/>
    <xf numFmtId="4" fontId="2" fillId="2" borderId="27" xfId="2" applyNumberFormat="1" applyFont="1" applyFill="1" applyBorder="1" applyAlignment="1">
      <alignment horizontal="right" vertical="center"/>
    </xf>
    <xf numFmtId="0" fontId="1" fillId="2" borderId="2" xfId="0" applyFont="1" applyFill="1" applyBorder="1"/>
    <xf numFmtId="0" fontId="1" fillId="2" borderId="66" xfId="0" applyFont="1" applyFill="1" applyBorder="1"/>
    <xf numFmtId="0" fontId="0" fillId="2" borderId="69" xfId="0" applyFill="1" applyBorder="1"/>
    <xf numFmtId="3" fontId="17" fillId="2" borderId="20" xfId="0" applyNumberFormat="1" applyFont="1" applyFill="1" applyBorder="1"/>
    <xf numFmtId="165" fontId="17" fillId="2" borderId="20" xfId="0" applyNumberFormat="1" applyFont="1" applyFill="1" applyBorder="1"/>
    <xf numFmtId="0" fontId="17" fillId="2" borderId="12" xfId="0" applyFont="1" applyFill="1" applyBorder="1"/>
    <xf numFmtId="165" fontId="9" fillId="2" borderId="22" xfId="0" applyNumberFormat="1" applyFont="1" applyFill="1" applyBorder="1"/>
    <xf numFmtId="4" fontId="1" fillId="2" borderId="21" xfId="2" applyNumberFormat="1" applyFill="1" applyBorder="1" applyAlignment="1">
      <alignment horizontal="right"/>
    </xf>
    <xf numFmtId="0" fontId="12" fillId="2" borderId="14" xfId="0" applyFont="1" applyFill="1" applyBorder="1" applyAlignment="1">
      <alignment horizontal="left"/>
    </xf>
    <xf numFmtId="3" fontId="9" fillId="2" borderId="16" xfId="0" applyNumberFormat="1" applyFont="1" applyFill="1" applyBorder="1"/>
    <xf numFmtId="4" fontId="1" fillId="2" borderId="21" xfId="2" applyNumberFormat="1" applyFill="1" applyBorder="1"/>
    <xf numFmtId="0" fontId="12" fillId="2" borderId="21" xfId="0" applyFont="1" applyFill="1" applyBorder="1"/>
    <xf numFmtId="3" fontId="12" fillId="2" borderId="16" xfId="0" applyNumberFormat="1" applyFont="1" applyFill="1" applyBorder="1"/>
    <xf numFmtId="165" fontId="12" fillId="2" borderId="17" xfId="0" applyNumberFormat="1" applyFont="1" applyFill="1" applyBorder="1"/>
    <xf numFmtId="3" fontId="12" fillId="2" borderId="21" xfId="0" applyNumberFormat="1" applyFont="1" applyFill="1" applyBorder="1"/>
    <xf numFmtId="0" fontId="12" fillId="2" borderId="23" xfId="0" applyFont="1" applyFill="1" applyBorder="1"/>
    <xf numFmtId="0" fontId="12" fillId="2" borderId="21" xfId="0" applyFont="1" applyFill="1" applyBorder="1" applyAlignment="1">
      <alignment vertical="center"/>
    </xf>
    <xf numFmtId="0" fontId="12" fillId="2" borderId="22" xfId="0" applyFont="1" applyFill="1" applyBorder="1"/>
    <xf numFmtId="165" fontId="12" fillId="2" borderId="22" xfId="0" applyNumberFormat="1" applyFont="1" applyFill="1" applyBorder="1"/>
    <xf numFmtId="0" fontId="12" fillId="2" borderId="16" xfId="0" applyFont="1" applyFill="1" applyBorder="1" applyAlignment="1">
      <alignment vertical="center"/>
    </xf>
    <xf numFmtId="0" fontId="41" fillId="2" borderId="22" xfId="0" applyFont="1" applyFill="1" applyBorder="1"/>
    <xf numFmtId="0" fontId="12" fillId="2" borderId="12" xfId="0" applyFont="1" applyFill="1" applyBorder="1"/>
    <xf numFmtId="0" fontId="9" fillId="2" borderId="12" xfId="0" applyFont="1" applyFill="1" applyBorder="1"/>
    <xf numFmtId="3" fontId="9" fillId="2" borderId="22" xfId="0" applyNumberFormat="1" applyFont="1" applyFill="1" applyBorder="1"/>
    <xf numFmtId="0" fontId="17" fillId="2" borderId="56" xfId="0" applyFont="1" applyFill="1" applyBorder="1"/>
    <xf numFmtId="0" fontId="9" fillId="2" borderId="16" xfId="0" applyFont="1" applyFill="1" applyBorder="1"/>
    <xf numFmtId="0" fontId="17" fillId="2" borderId="14" xfId="0" applyFont="1" applyFill="1" applyBorder="1"/>
    <xf numFmtId="0" fontId="17" fillId="2" borderId="22" xfId="0" applyFont="1" applyFill="1" applyBorder="1"/>
    <xf numFmtId="0" fontId="17" fillId="2" borderId="10" xfId="0" applyFont="1" applyFill="1" applyBorder="1"/>
    <xf numFmtId="4" fontId="17" fillId="2" borderId="42" xfId="0" applyNumberFormat="1" applyFont="1" applyFill="1" applyBorder="1"/>
    <xf numFmtId="0" fontId="17" fillId="2" borderId="16" xfId="0" applyFont="1" applyFill="1" applyBorder="1"/>
    <xf numFmtId="0" fontId="3" fillId="2" borderId="22" xfId="2" applyFont="1" applyFill="1" applyBorder="1" applyAlignment="1">
      <alignment horizontal="left" shrinkToFit="1"/>
    </xf>
    <xf numFmtId="0" fontId="3" fillId="2" borderId="22" xfId="2" applyFont="1" applyFill="1" applyBorder="1" applyAlignment="1">
      <alignment horizontal="left"/>
    </xf>
    <xf numFmtId="0" fontId="3" fillId="2" borderId="17" xfId="2" applyFont="1" applyFill="1" applyBorder="1" applyAlignment="1">
      <alignment horizontal="left"/>
    </xf>
    <xf numFmtId="49" fontId="17" fillId="2" borderId="6" xfId="0" applyNumberFormat="1" applyFont="1" applyFill="1" applyBorder="1" applyAlignment="1">
      <alignment horizontal="center"/>
    </xf>
    <xf numFmtId="0" fontId="3" fillId="2" borderId="40" xfId="2" applyFont="1" applyFill="1" applyBorder="1" applyAlignment="1">
      <alignment horizontal="left"/>
    </xf>
    <xf numFmtId="0" fontId="9" fillId="2" borderId="41" xfId="0" applyFont="1" applyFill="1" applyBorder="1"/>
    <xf numFmtId="0" fontId="9" fillId="2" borderId="7" xfId="0" applyFont="1" applyFill="1" applyBorder="1"/>
    <xf numFmtId="165" fontId="9" fillId="2" borderId="55" xfId="0" applyNumberFormat="1" applyFont="1" applyFill="1" applyBorder="1"/>
    <xf numFmtId="3" fontId="9" fillId="2" borderId="55" xfId="0" applyNumberFormat="1" applyFont="1" applyFill="1" applyBorder="1"/>
    <xf numFmtId="4" fontId="1" fillId="2" borderId="7" xfId="2" applyNumberFormat="1" applyFill="1" applyBorder="1" applyAlignment="1">
      <alignment horizontal="right"/>
    </xf>
    <xf numFmtId="49" fontId="17" fillId="2" borderId="0" xfId="0" applyNumberFormat="1" applyFont="1" applyFill="1" applyAlignment="1">
      <alignment horizontal="center"/>
    </xf>
    <xf numFmtId="49" fontId="3" fillId="2" borderId="0" xfId="2" applyNumberFormat="1" applyFont="1" applyFill="1" applyAlignment="1" applyProtection="1">
      <alignment horizontal="center"/>
      <protection locked="0"/>
    </xf>
    <xf numFmtId="0" fontId="3" fillId="2" borderId="0" xfId="2" applyFont="1" applyFill="1" applyAlignment="1">
      <alignment horizontal="left"/>
    </xf>
    <xf numFmtId="165" fontId="9" fillId="2" borderId="0" xfId="0" applyNumberFormat="1" applyFont="1" applyFill="1"/>
    <xf numFmtId="3" fontId="9" fillId="2" borderId="0" xfId="0" applyNumberFormat="1" applyFont="1" applyFill="1"/>
    <xf numFmtId="4" fontId="1" fillId="2" borderId="0" xfId="2" applyNumberFormat="1" applyFill="1" applyAlignment="1">
      <alignment horizontal="right"/>
    </xf>
    <xf numFmtId="2" fontId="1" fillId="2" borderId="0" xfId="0" applyNumberFormat="1" applyFont="1" applyFill="1"/>
    <xf numFmtId="49" fontId="9" fillId="2" borderId="23" xfId="2" applyNumberFormat="1" applyFont="1" applyFill="1" applyBorder="1" applyAlignment="1" applyProtection="1">
      <alignment horizontal="center"/>
      <protection locked="0"/>
    </xf>
    <xf numFmtId="49" fontId="9" fillId="2" borderId="14" xfId="2" applyNumberFormat="1" applyFont="1" applyFill="1" applyBorder="1"/>
    <xf numFmtId="49" fontId="9" fillId="2" borderId="18" xfId="2" applyNumberFormat="1" applyFont="1" applyFill="1" applyBorder="1" applyProtection="1">
      <protection locked="0"/>
    </xf>
    <xf numFmtId="0" fontId="9" fillId="2" borderId="4" xfId="2" applyFont="1" applyFill="1" applyBorder="1"/>
    <xf numFmtId="49" fontId="9" fillId="2" borderId="21" xfId="2" applyNumberFormat="1" applyFont="1" applyFill="1" applyBorder="1" applyProtection="1">
      <protection locked="0"/>
    </xf>
    <xf numFmtId="4" fontId="1" fillId="2" borderId="16" xfId="2" applyNumberFormat="1" applyFill="1" applyBorder="1" applyAlignment="1">
      <alignment horizontal="right" indent="1"/>
    </xf>
    <xf numFmtId="49" fontId="17" fillId="2" borderId="21" xfId="0" applyNumberFormat="1" applyFont="1" applyFill="1" applyBorder="1" applyAlignment="1">
      <alignment horizontal="center"/>
    </xf>
    <xf numFmtId="49" fontId="17" fillId="2" borderId="3" xfId="0" applyNumberFormat="1" applyFont="1" applyFill="1" applyBorder="1" applyAlignment="1">
      <alignment horizontal="center"/>
    </xf>
    <xf numFmtId="0" fontId="9" fillId="2" borderId="4" xfId="0" applyFont="1" applyFill="1" applyBorder="1"/>
    <xf numFmtId="165" fontId="9" fillId="2" borderId="24" xfId="0" applyNumberFormat="1" applyFont="1" applyFill="1" applyBorder="1"/>
    <xf numFmtId="3" fontId="9" fillId="2" borderId="24" xfId="0" applyNumberFormat="1" applyFont="1" applyFill="1" applyBorder="1"/>
    <xf numFmtId="0" fontId="4" fillId="2" borderId="37" xfId="0" applyFont="1" applyFill="1" applyBorder="1"/>
    <xf numFmtId="4" fontId="2" fillId="2" borderId="27" xfId="0" applyNumberFormat="1" applyFont="1" applyFill="1" applyBorder="1"/>
    <xf numFmtId="3" fontId="2" fillId="2" borderId="0" xfId="0" applyNumberFormat="1" applyFont="1" applyFill="1"/>
    <xf numFmtId="165" fontId="2" fillId="2" borderId="0" xfId="0" applyNumberFormat="1" applyFont="1" applyFill="1"/>
    <xf numFmtId="4" fontId="2" fillId="2" borderId="0" xfId="2" applyNumberFormat="1" applyFont="1" applyFill="1" applyAlignment="1">
      <alignment horizontal="right"/>
    </xf>
    <xf numFmtId="2" fontId="2" fillId="2" borderId="0" xfId="0" applyNumberFormat="1" applyFont="1" applyFill="1"/>
    <xf numFmtId="10" fontId="34" fillId="2" borderId="0" xfId="0" applyNumberFormat="1" applyFont="1" applyFill="1"/>
    <xf numFmtId="49" fontId="17" fillId="2" borderId="45" xfId="2" applyNumberFormat="1" applyFont="1" applyFill="1" applyBorder="1" applyAlignment="1">
      <alignment horizontal="center"/>
    </xf>
    <xf numFmtId="2" fontId="9" fillId="2" borderId="56" xfId="0" applyNumberFormat="1" applyFont="1" applyFill="1" applyBorder="1"/>
    <xf numFmtId="49" fontId="17" fillId="2" borderId="16" xfId="2" applyNumberFormat="1" applyFont="1" applyFill="1" applyBorder="1"/>
    <xf numFmtId="3" fontId="17" fillId="2" borderId="10" xfId="2" applyNumberFormat="1" applyFont="1" applyFill="1" applyBorder="1"/>
    <xf numFmtId="165" fontId="17" fillId="2" borderId="10" xfId="2" applyNumberFormat="1" applyFont="1" applyFill="1" applyBorder="1"/>
    <xf numFmtId="2" fontId="7" fillId="2" borderId="56" xfId="0" applyNumberFormat="1" applyFont="1" applyFill="1" applyBorder="1" applyAlignment="1">
      <alignment horizontal="right"/>
    </xf>
    <xf numFmtId="0" fontId="9" fillId="2" borderId="16" xfId="2" applyFont="1" applyFill="1" applyBorder="1"/>
    <xf numFmtId="3" fontId="9" fillId="2" borderId="18" xfId="2" applyNumberFormat="1" applyFont="1" applyFill="1" applyBorder="1"/>
    <xf numFmtId="165" fontId="9" fillId="2" borderId="21" xfId="2" applyNumberFormat="1" applyFont="1" applyFill="1" applyBorder="1"/>
    <xf numFmtId="3" fontId="9" fillId="2" borderId="20" xfId="2" applyNumberFormat="1" applyFont="1" applyFill="1" applyBorder="1"/>
    <xf numFmtId="49" fontId="17" fillId="2" borderId="8" xfId="2" applyNumberFormat="1" applyFont="1" applyFill="1" applyBorder="1" applyAlignment="1">
      <alignment horizontal="left"/>
    </xf>
    <xf numFmtId="0" fontId="17" fillId="2" borderId="16" xfId="2" applyFont="1" applyFill="1" applyBorder="1" applyAlignment="1">
      <alignment horizontal="center"/>
    </xf>
    <xf numFmtId="0" fontId="9" fillId="2" borderId="10" xfId="2" applyFont="1" applyFill="1" applyBorder="1"/>
    <xf numFmtId="0" fontId="9" fillId="2" borderId="10" xfId="2" applyFont="1" applyFill="1" applyBorder="1" applyAlignment="1">
      <alignment wrapText="1"/>
    </xf>
    <xf numFmtId="3" fontId="17" fillId="2" borderId="20" xfId="2" applyNumberFormat="1" applyFont="1" applyFill="1" applyBorder="1"/>
    <xf numFmtId="165" fontId="17" fillId="2" borderId="20" xfId="2" applyNumberFormat="1" applyFont="1" applyFill="1" applyBorder="1"/>
    <xf numFmtId="49" fontId="9" fillId="2" borderId="30" xfId="2" applyNumberFormat="1" applyFont="1" applyFill="1" applyBorder="1" applyAlignment="1">
      <alignment horizontal="center"/>
    </xf>
    <xf numFmtId="49" fontId="9" fillId="2" borderId="4" xfId="2" applyNumberFormat="1" applyFont="1" applyFill="1" applyBorder="1" applyAlignment="1">
      <alignment horizontal="left"/>
    </xf>
    <xf numFmtId="165" fontId="9" fillId="2" borderId="0" xfId="2" applyNumberFormat="1" applyFont="1" applyFill="1"/>
    <xf numFmtId="3" fontId="9" fillId="2" borderId="14" xfId="2" applyNumberFormat="1" applyFont="1" applyFill="1" applyBorder="1"/>
    <xf numFmtId="2" fontId="2" fillId="2" borderId="61" xfId="0" applyNumberFormat="1" applyFont="1" applyFill="1" applyBorder="1" applyAlignment="1">
      <alignment horizontal="right"/>
    </xf>
    <xf numFmtId="3" fontId="4" fillId="2" borderId="0" xfId="2" applyNumberFormat="1" applyFont="1" applyFill="1"/>
    <xf numFmtId="165" fontId="4" fillId="2" borderId="0" xfId="2" applyNumberFormat="1" applyFont="1" applyFill="1"/>
    <xf numFmtId="4" fontId="2" fillId="2" borderId="0" xfId="2" applyNumberFormat="1" applyFont="1" applyFill="1"/>
    <xf numFmtId="2" fontId="2" fillId="2" borderId="0" xfId="0" applyNumberFormat="1" applyFont="1" applyFill="1" applyAlignment="1">
      <alignment horizontal="right"/>
    </xf>
    <xf numFmtId="10" fontId="39" fillId="2" borderId="0" xfId="0" applyNumberFormat="1" applyFont="1" applyFill="1" applyAlignment="1">
      <alignment horizontal="center" wrapText="1"/>
    </xf>
    <xf numFmtId="3" fontId="17" fillId="2" borderId="22" xfId="2" applyNumberFormat="1" applyFont="1" applyFill="1" applyBorder="1" applyAlignment="1">
      <alignment horizontal="right"/>
    </xf>
    <xf numFmtId="165" fontId="17" fillId="2" borderId="22" xfId="2" applyNumberFormat="1" applyFont="1" applyFill="1" applyBorder="1" applyAlignment="1">
      <alignment horizontal="right"/>
    </xf>
    <xf numFmtId="49" fontId="17" fillId="2" borderId="44" xfId="2" applyNumberFormat="1" applyFont="1" applyFill="1" applyBorder="1" applyAlignment="1">
      <alignment horizontal="center" vertical="center"/>
    </xf>
    <xf numFmtId="49" fontId="1" fillId="2" borderId="21" xfId="2" applyNumberFormat="1" applyFill="1" applyBorder="1" applyAlignment="1">
      <alignment horizontal="center"/>
    </xf>
    <xf numFmtId="3" fontId="1" fillId="2" borderId="21" xfId="5" applyNumberFormat="1" applyFill="1" applyBorder="1" applyAlignment="1">
      <alignment horizontal="right" wrapText="1"/>
    </xf>
    <xf numFmtId="165" fontId="9" fillId="2" borderId="21" xfId="2" applyNumberFormat="1" applyFont="1" applyFill="1" applyBorder="1" applyAlignment="1">
      <alignment horizontal="right"/>
    </xf>
    <xf numFmtId="0" fontId="9" fillId="2" borderId="44" xfId="0" applyFont="1" applyFill="1" applyBorder="1" applyAlignment="1">
      <alignment vertical="center"/>
    </xf>
    <xf numFmtId="0" fontId="1" fillId="2" borderId="21" xfId="5" applyFill="1" applyBorder="1" applyAlignment="1">
      <alignment horizontal="justify" wrapText="1"/>
    </xf>
    <xf numFmtId="49" fontId="17" fillId="2" borderId="44" xfId="2" applyNumberFormat="1" applyFont="1" applyFill="1" applyBorder="1" applyAlignment="1">
      <alignment horizontal="left" vertical="center"/>
    </xf>
    <xf numFmtId="0" fontId="9" fillId="2" borderId="67" xfId="0" applyFont="1" applyFill="1" applyBorder="1" applyAlignment="1">
      <alignment vertical="center"/>
    </xf>
    <xf numFmtId="49" fontId="1" fillId="2" borderId="40" xfId="5" applyNumberFormat="1" applyFill="1" applyBorder="1" applyAlignment="1">
      <alignment horizontal="center"/>
    </xf>
    <xf numFmtId="0" fontId="1" fillId="2" borderId="40" xfId="5" applyFill="1" applyBorder="1" applyAlignment="1">
      <alignment horizontal="justify" wrapText="1"/>
    </xf>
    <xf numFmtId="0" fontId="9" fillId="2" borderId="40" xfId="0" applyFont="1" applyFill="1" applyBorder="1" applyAlignment="1">
      <alignment horizontal="left" wrapText="1"/>
    </xf>
    <xf numFmtId="3" fontId="1" fillId="2" borderId="40" xfId="5" applyNumberFormat="1" applyFill="1" applyBorder="1" applyAlignment="1">
      <alignment horizontal="right" wrapText="1"/>
    </xf>
    <xf numFmtId="4" fontId="9" fillId="2" borderId="40" xfId="0" applyNumberFormat="1" applyFont="1" applyFill="1" applyBorder="1" applyAlignment="1">
      <alignment horizontal="right"/>
    </xf>
    <xf numFmtId="0" fontId="9" fillId="2" borderId="0" xfId="0" applyFont="1" applyFill="1" applyAlignment="1">
      <alignment vertical="center"/>
    </xf>
    <xf numFmtId="49" fontId="1" fillId="2" borderId="0" xfId="5" applyNumberFormat="1" applyFill="1" applyAlignment="1">
      <alignment horizontal="center" vertical="center"/>
    </xf>
    <xf numFmtId="0" fontId="1" fillId="2" borderId="0" xfId="5" applyFill="1" applyAlignment="1">
      <alignment horizontal="justify" vertical="center" wrapText="1"/>
    </xf>
    <xf numFmtId="0" fontId="9" fillId="2" borderId="0" xfId="0" applyFont="1" applyFill="1" applyAlignment="1">
      <alignment horizontal="left" vertical="center" wrapText="1"/>
    </xf>
    <xf numFmtId="3" fontId="1" fillId="2" borderId="0" xfId="5" applyNumberFormat="1" applyFill="1" applyAlignment="1">
      <alignment horizontal="right" vertical="center" wrapText="1"/>
    </xf>
    <xf numFmtId="165" fontId="9" fillId="2" borderId="0" xfId="0" applyNumberFormat="1" applyFont="1" applyFill="1" applyAlignment="1">
      <alignment horizontal="right" vertical="center" wrapText="1"/>
    </xf>
    <xf numFmtId="3" fontId="9" fillId="2" borderId="0" xfId="0" applyNumberFormat="1" applyFont="1" applyFill="1" applyAlignment="1">
      <alignment horizontal="right" vertical="center"/>
    </xf>
    <xf numFmtId="4" fontId="9" fillId="2" borderId="0" xfId="0" applyNumberFormat="1" applyFont="1" applyFill="1" applyAlignment="1">
      <alignment horizontal="right" vertical="center"/>
    </xf>
    <xf numFmtId="0" fontId="9" fillId="2" borderId="46" xfId="0" applyFont="1" applyFill="1" applyBorder="1" applyAlignment="1">
      <alignment vertical="center"/>
    </xf>
    <xf numFmtId="0" fontId="1" fillId="2" borderId="14" xfId="5" applyFill="1" applyBorder="1" applyAlignment="1">
      <alignment horizontal="justify" wrapText="1"/>
    </xf>
    <xf numFmtId="0" fontId="9" fillId="2" borderId="14" xfId="0" applyFont="1" applyFill="1" applyBorder="1" applyAlignment="1">
      <alignment horizontal="left" wrapText="1"/>
    </xf>
    <xf numFmtId="0" fontId="9" fillId="2" borderId="15" xfId="0" applyFont="1" applyFill="1" applyBorder="1" applyAlignment="1">
      <alignment vertical="center"/>
    </xf>
    <xf numFmtId="0" fontId="1" fillId="2" borderId="14" xfId="5" applyFill="1" applyBorder="1" applyAlignment="1">
      <alignment horizontal="left" wrapText="1"/>
    </xf>
    <xf numFmtId="0" fontId="4" fillId="2" borderId="57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49" fontId="10" fillId="2" borderId="58" xfId="0" applyNumberFormat="1" applyFont="1" applyFill="1" applyBorder="1"/>
    <xf numFmtId="0" fontId="24" fillId="2" borderId="33" xfId="0" applyFont="1" applyFill="1" applyBorder="1"/>
    <xf numFmtId="0" fontId="24" fillId="2" borderId="59" xfId="0" applyFont="1" applyFill="1" applyBorder="1"/>
    <xf numFmtId="0" fontId="7" fillId="2" borderId="21" xfId="0" applyFont="1" applyFill="1" applyBorder="1" applyAlignment="1">
      <alignment horizontal="left"/>
    </xf>
    <xf numFmtId="49" fontId="18" fillId="2" borderId="11" xfId="0" applyNumberFormat="1" applyFont="1" applyFill="1" applyBorder="1" applyAlignment="1">
      <alignment horizontal="center"/>
    </xf>
    <xf numFmtId="49" fontId="18" fillId="2" borderId="20" xfId="0" applyNumberFormat="1" applyFont="1" applyFill="1" applyBorder="1" applyAlignment="1">
      <alignment horizontal="left"/>
    </xf>
    <xf numFmtId="0" fontId="18" fillId="2" borderId="21" xfId="0" applyFont="1" applyFill="1" applyBorder="1"/>
    <xf numFmtId="0" fontId="18" fillId="2" borderId="22" xfId="0" applyFont="1" applyFill="1" applyBorder="1"/>
    <xf numFmtId="49" fontId="18" fillId="2" borderId="8" xfId="0" applyNumberFormat="1" applyFont="1" applyFill="1" applyBorder="1"/>
    <xf numFmtId="49" fontId="18" fillId="2" borderId="16" xfId="0" applyNumberFormat="1" applyFont="1" applyFill="1" applyBorder="1"/>
    <xf numFmtId="0" fontId="18" fillId="2" borderId="16" xfId="0" applyFont="1" applyFill="1" applyBorder="1"/>
    <xf numFmtId="0" fontId="18" fillId="2" borderId="14" xfId="0" applyFont="1" applyFill="1" applyBorder="1" applyAlignment="1">
      <alignment vertical="center" wrapText="1"/>
    </xf>
    <xf numFmtId="165" fontId="1" fillId="2" borderId="17" xfId="0" applyNumberFormat="1" applyFont="1" applyFill="1" applyBorder="1" applyAlignment="1">
      <alignment horizontal="right"/>
    </xf>
    <xf numFmtId="3" fontId="1" fillId="2" borderId="17" xfId="0" applyNumberFormat="1" applyFont="1" applyFill="1" applyBorder="1" applyAlignment="1">
      <alignment horizontal="right"/>
    </xf>
    <xf numFmtId="49" fontId="18" fillId="2" borderId="20" xfId="0" applyNumberFormat="1" applyFont="1" applyFill="1" applyBorder="1" applyAlignment="1">
      <alignment horizontal="center"/>
    </xf>
    <xf numFmtId="0" fontId="18" fillId="2" borderId="21" xfId="0" applyFont="1" applyFill="1" applyBorder="1" applyAlignment="1">
      <alignment horizontal="left"/>
    </xf>
    <xf numFmtId="4" fontId="7" fillId="2" borderId="21" xfId="2" applyNumberFormat="1" applyFont="1" applyFill="1" applyBorder="1" applyAlignment="1">
      <alignment horizontal="right"/>
    </xf>
    <xf numFmtId="0" fontId="18" fillId="2" borderId="14" xfId="2" applyFont="1" applyFill="1" applyBorder="1" applyAlignment="1">
      <alignment horizontal="left"/>
    </xf>
    <xf numFmtId="49" fontId="18" fillId="2" borderId="21" xfId="0" applyNumberFormat="1" applyFont="1" applyFill="1" applyBorder="1" applyAlignment="1">
      <alignment horizontal="left"/>
    </xf>
    <xf numFmtId="0" fontId="18" fillId="2" borderId="22" xfId="0" applyFont="1" applyFill="1" applyBorder="1" applyAlignment="1">
      <alignment horizontal="left"/>
    </xf>
    <xf numFmtId="49" fontId="18" fillId="2" borderId="47" xfId="0" applyNumberFormat="1" applyFont="1" applyFill="1" applyBorder="1" applyAlignment="1">
      <alignment horizontal="center"/>
    </xf>
    <xf numFmtId="49" fontId="18" fillId="2" borderId="43" xfId="0" applyNumberFormat="1" applyFont="1" applyFill="1" applyBorder="1" applyAlignment="1">
      <alignment horizontal="center"/>
    </xf>
    <xf numFmtId="0" fontId="18" fillId="2" borderId="40" xfId="0" applyFont="1" applyFill="1" applyBorder="1" applyAlignment="1">
      <alignment horizontal="left"/>
    </xf>
    <xf numFmtId="0" fontId="18" fillId="2" borderId="41" xfId="0" applyFont="1" applyFill="1" applyBorder="1"/>
    <xf numFmtId="165" fontId="1" fillId="2" borderId="41" xfId="0" applyNumberFormat="1" applyFont="1" applyFill="1" applyBorder="1"/>
    <xf numFmtId="3" fontId="1" fillId="2" borderId="41" xfId="0" applyNumberFormat="1" applyFont="1" applyFill="1" applyBorder="1"/>
    <xf numFmtId="4" fontId="1" fillId="2" borderId="40" xfId="2" applyNumberFormat="1" applyFill="1" applyBorder="1"/>
    <xf numFmtId="49" fontId="7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7" fillId="2" borderId="0" xfId="0" applyFont="1" applyFill="1"/>
    <xf numFmtId="0" fontId="12" fillId="2" borderId="0" xfId="0" applyFont="1" applyFill="1"/>
    <xf numFmtId="0" fontId="0" fillId="2" borderId="0" xfId="0" applyFill="1" applyAlignment="1">
      <alignment horizontal="center" wrapText="1"/>
    </xf>
    <xf numFmtId="3" fontId="18" fillId="2" borderId="0" xfId="0" applyNumberFormat="1" applyFont="1" applyFill="1"/>
    <xf numFmtId="0" fontId="40" fillId="2" borderId="0" xfId="0" applyFont="1" applyFill="1" applyAlignment="1">
      <alignment horizontal="center"/>
    </xf>
    <xf numFmtId="0" fontId="7" fillId="2" borderId="20" xfId="0" applyFont="1" applyFill="1" applyBorder="1"/>
    <xf numFmtId="9" fontId="0" fillId="2" borderId="0" xfId="0" applyNumberFormat="1" applyFill="1"/>
    <xf numFmtId="0" fontId="18" fillId="2" borderId="20" xfId="0" applyFont="1" applyFill="1" applyBorder="1" applyAlignment="1">
      <alignment horizontal="center"/>
    </xf>
    <xf numFmtId="49" fontId="42" fillId="2" borderId="11" xfId="0" applyNumberFormat="1" applyFont="1" applyFill="1" applyBorder="1" applyAlignment="1">
      <alignment horizontal="center"/>
    </xf>
    <xf numFmtId="0" fontId="42" fillId="2" borderId="20" xfId="0" applyFont="1" applyFill="1" applyBorder="1"/>
    <xf numFmtId="49" fontId="42" fillId="2" borderId="8" xfId="0" applyNumberFormat="1" applyFont="1" applyFill="1" applyBorder="1" applyAlignment="1">
      <alignment horizontal="center"/>
    </xf>
    <xf numFmtId="0" fontId="18" fillId="2" borderId="21" xfId="0" applyFont="1" applyFill="1" applyBorder="1" applyAlignment="1">
      <alignment horizontal="center"/>
    </xf>
    <xf numFmtId="0" fontId="42" fillId="2" borderId="10" xfId="0" applyFont="1" applyFill="1" applyBorder="1"/>
    <xf numFmtId="49" fontId="6" fillId="0" borderId="8" xfId="0" applyNumberFormat="1" applyFont="1" applyBorder="1" applyAlignment="1">
      <alignment horizontal="center"/>
    </xf>
    <xf numFmtId="0" fontId="6" fillId="0" borderId="17" xfId="0" applyFont="1" applyBorder="1"/>
    <xf numFmtId="0" fontId="7" fillId="0" borderId="16" xfId="0" applyFont="1" applyBorder="1"/>
    <xf numFmtId="0" fontId="7" fillId="0" borderId="17" xfId="0" applyFont="1" applyBorder="1"/>
    <xf numFmtId="3" fontId="7" fillId="0" borderId="16" xfId="0" applyNumberFormat="1" applyFont="1" applyBorder="1"/>
    <xf numFmtId="165" fontId="7" fillId="0" borderId="16" xfId="0" applyNumberFormat="1" applyFont="1" applyBorder="1"/>
    <xf numFmtId="4" fontId="7" fillId="0" borderId="21" xfId="2" applyNumberFormat="1" applyFont="1" applyBorder="1"/>
    <xf numFmtId="0" fontId="18" fillId="2" borderId="17" xfId="0" applyFont="1" applyFill="1" applyBorder="1"/>
    <xf numFmtId="49" fontId="18" fillId="2" borderId="15" xfId="0" applyNumberFormat="1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left"/>
    </xf>
    <xf numFmtId="49" fontId="18" fillId="2" borderId="23" xfId="0" applyNumberFormat="1" applyFont="1" applyFill="1" applyBorder="1" applyAlignment="1">
      <alignment horizontal="left"/>
    </xf>
    <xf numFmtId="165" fontId="1" fillId="2" borderId="17" xfId="0" applyNumberFormat="1" applyFont="1" applyFill="1" applyBorder="1"/>
    <xf numFmtId="0" fontId="18" fillId="2" borderId="11" xfId="0" applyFont="1" applyFill="1" applyBorder="1"/>
    <xf numFmtId="49" fontId="18" fillId="2" borderId="23" xfId="0" applyNumberFormat="1" applyFont="1" applyFill="1" applyBorder="1" applyAlignment="1">
      <alignment horizontal="center"/>
    </xf>
    <xf numFmtId="0" fontId="18" fillId="2" borderId="14" xfId="0" applyFont="1" applyFill="1" applyBorder="1" applyAlignment="1">
      <alignment horizontal="left"/>
    </xf>
    <xf numFmtId="0" fontId="18" fillId="2" borderId="12" xfId="0" applyFont="1" applyFill="1" applyBorder="1"/>
    <xf numFmtId="0" fontId="1" fillId="2" borderId="12" xfId="0" applyFont="1" applyFill="1" applyBorder="1"/>
    <xf numFmtId="0" fontId="18" fillId="2" borderId="24" xfId="0" applyFont="1" applyFill="1" applyBorder="1"/>
    <xf numFmtId="0" fontId="4" fillId="2" borderId="38" xfId="0" applyFont="1" applyFill="1" applyBorder="1"/>
    <xf numFmtId="3" fontId="4" fillId="2" borderId="27" xfId="0" applyNumberFormat="1" applyFont="1" applyFill="1" applyBorder="1"/>
    <xf numFmtId="165" fontId="4" fillId="2" borderId="27" xfId="0" applyNumberFormat="1" applyFont="1" applyFill="1" applyBorder="1"/>
    <xf numFmtId="4" fontId="4" fillId="2" borderId="38" xfId="0" applyNumberFormat="1" applyFont="1" applyFill="1" applyBorder="1"/>
    <xf numFmtId="4" fontId="4" fillId="2" borderId="61" xfId="0" applyNumberFormat="1" applyFont="1" applyFill="1" applyBorder="1"/>
    <xf numFmtId="49" fontId="9" fillId="2" borderId="11" xfId="0" applyNumberFormat="1" applyFont="1" applyFill="1" applyBorder="1" applyAlignment="1">
      <alignment horizontal="center"/>
    </xf>
    <xf numFmtId="3" fontId="9" fillId="2" borderId="21" xfId="0" applyNumberFormat="1" applyFont="1" applyFill="1" applyBorder="1" applyAlignment="1">
      <alignment horizontal="right" vertical="center"/>
    </xf>
    <xf numFmtId="165" fontId="9" fillId="2" borderId="21" xfId="0" applyNumberFormat="1" applyFont="1" applyFill="1" applyBorder="1" applyAlignment="1">
      <alignment horizontal="right" vertical="center"/>
    </xf>
    <xf numFmtId="4" fontId="9" fillId="2" borderId="21" xfId="0" applyNumberFormat="1" applyFont="1" applyFill="1" applyBorder="1"/>
    <xf numFmtId="165" fontId="9" fillId="2" borderId="21" xfId="0" applyNumberFormat="1" applyFont="1" applyFill="1" applyBorder="1" applyAlignment="1">
      <alignment horizontal="right"/>
    </xf>
    <xf numFmtId="0" fontId="4" fillId="2" borderId="45" xfId="1" applyFont="1" applyFill="1" applyBorder="1"/>
    <xf numFmtId="0" fontId="1" fillId="2" borderId="10" xfId="1" applyFill="1" applyBorder="1"/>
    <xf numFmtId="0" fontId="22" fillId="2" borderId="34" xfId="0" applyFont="1" applyFill="1" applyBorder="1"/>
    <xf numFmtId="0" fontId="22" fillId="2" borderId="9" xfId="0" applyFont="1" applyFill="1" applyBorder="1"/>
    <xf numFmtId="0" fontId="0" fillId="2" borderId="52" xfId="0" applyFill="1" applyBorder="1"/>
    <xf numFmtId="2" fontId="7" fillId="2" borderId="16" xfId="4" applyNumberFormat="1" applyFont="1" applyFill="1" applyBorder="1"/>
    <xf numFmtId="2" fontId="7" fillId="2" borderId="56" xfId="4" applyNumberFormat="1" applyFont="1" applyFill="1" applyBorder="1"/>
    <xf numFmtId="2" fontId="1" fillId="2" borderId="21" xfId="2" applyNumberFormat="1" applyFill="1" applyBorder="1"/>
    <xf numFmtId="2" fontId="1" fillId="2" borderId="16" xfId="4" applyNumberFormat="1" applyFont="1" applyFill="1" applyBorder="1"/>
    <xf numFmtId="2" fontId="1" fillId="2" borderId="56" xfId="4" applyNumberFormat="1" applyFont="1" applyFill="1" applyBorder="1"/>
    <xf numFmtId="49" fontId="3" fillId="2" borderId="17" xfId="2" applyNumberFormat="1" applyFont="1" applyFill="1" applyBorder="1" applyAlignment="1">
      <alignment horizontal="left"/>
    </xf>
    <xf numFmtId="2" fontId="1" fillId="2" borderId="51" xfId="4" applyNumberFormat="1" applyFont="1" applyFill="1" applyBorder="1"/>
    <xf numFmtId="2" fontId="23" fillId="2" borderId="16" xfId="4" applyNumberFormat="1" applyFont="1" applyFill="1" applyBorder="1"/>
    <xf numFmtId="2" fontId="23" fillId="2" borderId="56" xfId="4" applyNumberFormat="1" applyFont="1" applyFill="1" applyBorder="1"/>
    <xf numFmtId="2" fontId="1" fillId="2" borderId="16" xfId="4" applyNumberFormat="1" applyFont="1" applyFill="1" applyBorder="1" applyAlignment="1">
      <alignment horizontal="right"/>
    </xf>
    <xf numFmtId="0" fontId="18" fillId="2" borderId="9" xfId="2" applyFont="1" applyFill="1" applyBorder="1"/>
    <xf numFmtId="49" fontId="6" fillId="2" borderId="14" xfId="2" applyNumberFormat="1" applyFont="1" applyFill="1" applyBorder="1" applyAlignment="1">
      <alignment horizontal="left"/>
    </xf>
    <xf numFmtId="0" fontId="6" fillId="2" borderId="14" xfId="2" applyFont="1" applyFill="1" applyBorder="1" applyAlignment="1">
      <alignment horizontal="left"/>
    </xf>
    <xf numFmtId="0" fontId="3" fillId="2" borderId="12" xfId="2" applyFont="1" applyFill="1" applyBorder="1"/>
    <xf numFmtId="165" fontId="1" fillId="2" borderId="13" xfId="2" applyNumberFormat="1" applyFill="1" applyBorder="1"/>
    <xf numFmtId="2" fontId="1" fillId="2" borderId="70" xfId="0" applyNumberFormat="1" applyFont="1" applyFill="1" applyBorder="1"/>
    <xf numFmtId="0" fontId="4" fillId="2" borderId="38" xfId="2" applyFont="1" applyFill="1" applyBorder="1"/>
    <xf numFmtId="0" fontId="34" fillId="2" borderId="0" xfId="0" applyFont="1" applyFill="1" applyAlignment="1">
      <alignment horizontal="right"/>
    </xf>
    <xf numFmtId="4" fontId="7" fillId="2" borderId="56" xfId="2" applyNumberFormat="1" applyFont="1" applyFill="1" applyBorder="1" applyAlignment="1">
      <alignment horizontal="right"/>
    </xf>
    <xf numFmtId="49" fontId="9" fillId="2" borderId="11" xfId="0" applyNumberFormat="1" applyFont="1" applyFill="1" applyBorder="1" applyAlignment="1">
      <alignment horizontal="center" vertical="center"/>
    </xf>
    <xf numFmtId="49" fontId="28" fillId="2" borderId="21" xfId="2" applyNumberFormat="1" applyFont="1" applyFill="1" applyBorder="1" applyAlignment="1">
      <alignment horizontal="center" vertical="center"/>
    </xf>
    <xf numFmtId="0" fontId="1" fillId="2" borderId="17" xfId="2" applyFill="1" applyBorder="1" applyAlignment="1">
      <alignment vertical="center"/>
    </xf>
    <xf numFmtId="4" fontId="1" fillId="2" borderId="42" xfId="2" applyNumberFormat="1" applyFill="1" applyBorder="1" applyAlignment="1">
      <alignment horizontal="right" vertical="center"/>
    </xf>
    <xf numFmtId="0" fontId="27" fillId="2" borderId="15" xfId="0" applyFont="1" applyFill="1" applyBorder="1" applyAlignment="1">
      <alignment vertical="center"/>
    </xf>
    <xf numFmtId="0" fontId="43" fillId="2" borderId="1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/>
    </xf>
    <xf numFmtId="3" fontId="9" fillId="2" borderId="14" xfId="0" applyNumberFormat="1" applyFont="1" applyFill="1" applyBorder="1" applyAlignment="1">
      <alignment horizontal="right" vertical="center"/>
    </xf>
    <xf numFmtId="165" fontId="9" fillId="2" borderId="14" xfId="0" applyNumberFormat="1" applyFont="1" applyFill="1" applyBorder="1" applyAlignment="1">
      <alignment horizontal="right" vertical="center"/>
    </xf>
    <xf numFmtId="4" fontId="9" fillId="2" borderId="14" xfId="0" applyNumberFormat="1" applyFont="1" applyFill="1" applyBorder="1" applyAlignment="1">
      <alignment horizontal="right" vertical="center"/>
    </xf>
    <xf numFmtId="4" fontId="9" fillId="2" borderId="35" xfId="0" applyNumberFormat="1" applyFont="1" applyFill="1" applyBorder="1" applyAlignment="1">
      <alignment vertical="center"/>
    </xf>
    <xf numFmtId="4" fontId="2" fillId="2" borderId="27" xfId="2" applyNumberFormat="1" applyFont="1" applyFill="1" applyBorder="1" applyAlignment="1">
      <alignment horizontal="right"/>
    </xf>
    <xf numFmtId="0" fontId="7" fillId="2" borderId="22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17" fillId="2" borderId="21" xfId="0" applyFont="1" applyFill="1" applyBorder="1"/>
    <xf numFmtId="0" fontId="2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7" fillId="2" borderId="19" xfId="2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25" xfId="2" applyFont="1" applyFill="1" applyBorder="1"/>
    <xf numFmtId="0" fontId="4" fillId="2" borderId="36" xfId="2" applyFont="1" applyFill="1" applyBorder="1"/>
    <xf numFmtId="0" fontId="4" fillId="2" borderId="37" xfId="2" applyFont="1" applyFill="1" applyBorder="1"/>
    <xf numFmtId="49" fontId="2" fillId="2" borderId="25" xfId="2" applyNumberFormat="1" applyFont="1" applyFill="1" applyBorder="1" applyAlignment="1">
      <alignment horizontal="left"/>
    </xf>
    <xf numFmtId="0" fontId="2" fillId="2" borderId="36" xfId="2" applyFont="1" applyFill="1" applyBorder="1"/>
    <xf numFmtId="0" fontId="2" fillId="2" borderId="37" xfId="2" applyFont="1" applyFill="1" applyBorder="1"/>
    <xf numFmtId="49" fontId="4" fillId="2" borderId="25" xfId="2" applyNumberFormat="1" applyFont="1" applyFill="1" applyBorder="1" applyAlignment="1">
      <alignment horizontal="left"/>
    </xf>
    <xf numFmtId="2" fontId="7" fillId="2" borderId="14" xfId="0" applyNumberFormat="1" applyFont="1" applyFill="1" applyBorder="1" applyAlignment="1">
      <alignment horizontal="right" vertical="center"/>
    </xf>
    <xf numFmtId="2" fontId="7" fillId="2" borderId="4" xfId="0" applyNumberFormat="1" applyFont="1" applyFill="1" applyBorder="1" applyAlignment="1">
      <alignment horizontal="right" vertical="center"/>
    </xf>
    <xf numFmtId="2" fontId="7" fillId="2" borderId="35" xfId="0" applyNumberFormat="1" applyFont="1" applyFill="1" applyBorder="1" applyAlignment="1">
      <alignment horizontal="right" vertical="center"/>
    </xf>
    <xf numFmtId="2" fontId="7" fillId="2" borderId="42" xfId="0" applyNumberFormat="1" applyFont="1" applyFill="1" applyBorder="1" applyAlignment="1">
      <alignment horizontal="right" vertical="center"/>
    </xf>
    <xf numFmtId="2" fontId="7" fillId="2" borderId="70" xfId="0" applyNumberFormat="1" applyFont="1" applyFill="1" applyBorder="1" applyAlignment="1">
      <alignment horizontal="right" vertical="center"/>
    </xf>
    <xf numFmtId="2" fontId="7" fillId="2" borderId="50" xfId="0" applyNumberFormat="1" applyFont="1" applyFill="1" applyBorder="1" applyAlignment="1">
      <alignment horizontal="right" vertical="center"/>
    </xf>
    <xf numFmtId="49" fontId="7" fillId="2" borderId="16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49" fontId="17" fillId="2" borderId="17" xfId="2" applyNumberFormat="1" applyFont="1" applyFill="1" applyBorder="1" applyAlignment="1" applyProtection="1">
      <alignment horizontal="left"/>
      <protection locked="0"/>
    </xf>
    <xf numFmtId="0" fontId="21" fillId="2" borderId="10" xfId="0" applyFont="1" applyFill="1" applyBorder="1" applyAlignment="1">
      <alignment horizontal="left"/>
    </xf>
    <xf numFmtId="3" fontId="17" fillId="2" borderId="4" xfId="0" applyNumberFormat="1" applyFont="1" applyFill="1" applyBorder="1" applyAlignment="1">
      <alignment horizontal="right" vertical="center"/>
    </xf>
    <xf numFmtId="3" fontId="17" fillId="2" borderId="16" xfId="0" applyNumberFormat="1" applyFont="1" applyFill="1" applyBorder="1" applyAlignment="1">
      <alignment horizontal="right" vertical="center"/>
    </xf>
    <xf numFmtId="165" fontId="17" fillId="2" borderId="4" xfId="0" applyNumberFormat="1" applyFont="1" applyFill="1" applyBorder="1" applyAlignment="1">
      <alignment horizontal="right" vertical="center"/>
    </xf>
    <xf numFmtId="165" fontId="17" fillId="2" borderId="16" xfId="0" applyNumberFormat="1" applyFont="1" applyFill="1" applyBorder="1" applyAlignment="1">
      <alignment horizontal="right" vertical="center"/>
    </xf>
    <xf numFmtId="49" fontId="7" fillId="2" borderId="10" xfId="2" applyNumberFormat="1" applyFont="1" applyFill="1" applyBorder="1" applyAlignment="1">
      <alignment horizontal="left"/>
    </xf>
    <xf numFmtId="0" fontId="2" fillId="2" borderId="2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0" fontId="4" fillId="2" borderId="26" xfId="2" applyFont="1" applyFill="1" applyBorder="1" applyAlignment="1">
      <alignment vertical="center"/>
    </xf>
    <xf numFmtId="0" fontId="4" fillId="2" borderId="27" xfId="2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2" borderId="37" xfId="0" applyFont="1" applyFill="1" applyBorder="1" applyAlignment="1">
      <alignment vertical="center"/>
    </xf>
    <xf numFmtId="2" fontId="1" fillId="2" borderId="35" xfId="0" applyNumberFormat="1" applyFont="1" applyFill="1" applyBorder="1" applyAlignment="1">
      <alignment horizontal="right"/>
    </xf>
    <xf numFmtId="2" fontId="1" fillId="2" borderId="42" xfId="0" applyNumberFormat="1" applyFont="1" applyFill="1" applyBorder="1" applyAlignment="1">
      <alignment horizontal="right"/>
    </xf>
    <xf numFmtId="0" fontId="4" fillId="2" borderId="26" xfId="2" applyFont="1" applyFill="1" applyBorder="1"/>
    <xf numFmtId="0" fontId="4" fillId="2" borderId="27" xfId="2" applyFont="1" applyFill="1" applyBorder="1"/>
    <xf numFmtId="49" fontId="3" fillId="2" borderId="15" xfId="2" applyNumberFormat="1" applyFont="1" applyFill="1" applyBorder="1" applyAlignment="1">
      <alignment horizontal="center"/>
    </xf>
    <xf numFmtId="49" fontId="3" fillId="2" borderId="8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49" fontId="3" fillId="2" borderId="16" xfId="2" applyNumberFormat="1" applyFont="1" applyFill="1" applyBorder="1" applyAlignment="1">
      <alignment horizontal="center"/>
    </xf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3" fontId="1" fillId="2" borderId="14" xfId="2" applyNumberFormat="1" applyFill="1" applyBorder="1" applyAlignment="1">
      <alignment horizontal="right"/>
    </xf>
    <xf numFmtId="3" fontId="1" fillId="2" borderId="16" xfId="2" applyNumberFormat="1" applyFill="1" applyBorder="1" applyAlignment="1">
      <alignment horizontal="right"/>
    </xf>
    <xf numFmtId="4" fontId="1" fillId="2" borderId="14" xfId="2" applyNumberFormat="1" applyFill="1" applyBorder="1" applyAlignment="1">
      <alignment horizontal="right"/>
    </xf>
    <xf numFmtId="4" fontId="1" fillId="2" borderId="16" xfId="2" applyNumberFormat="1" applyFill="1" applyBorder="1" applyAlignment="1">
      <alignment horizontal="right"/>
    </xf>
    <xf numFmtId="3" fontId="9" fillId="2" borderId="14" xfId="0" applyNumberFormat="1" applyFont="1" applyFill="1" applyBorder="1" applyAlignment="1">
      <alignment horizontal="right"/>
    </xf>
    <xf numFmtId="3" fontId="9" fillId="2" borderId="16" xfId="0" applyNumberFormat="1" applyFont="1" applyFill="1" applyBorder="1" applyAlignment="1">
      <alignment horizontal="right"/>
    </xf>
    <xf numFmtId="0" fontId="4" fillId="2" borderId="2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17" fillId="2" borderId="22" xfId="0" applyFont="1" applyFill="1" applyBorder="1"/>
    <xf numFmtId="0" fontId="17" fillId="2" borderId="10" xfId="0" applyFont="1" applyFill="1" applyBorder="1"/>
    <xf numFmtId="165" fontId="9" fillId="2" borderId="14" xfId="0" applyNumberFormat="1" applyFont="1" applyFill="1" applyBorder="1" applyAlignment="1">
      <alignment horizontal="right"/>
    </xf>
    <xf numFmtId="165" fontId="9" fillId="2" borderId="16" xfId="0" applyNumberFormat="1" applyFont="1" applyFill="1" applyBorder="1" applyAlignment="1">
      <alignment horizontal="right"/>
    </xf>
    <xf numFmtId="49" fontId="17" fillId="2" borderId="15" xfId="0" applyNumberFormat="1" applyFont="1" applyFill="1" applyBorder="1" applyAlignment="1">
      <alignment horizontal="center"/>
    </xf>
    <xf numFmtId="49" fontId="17" fillId="2" borderId="8" xfId="0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horizontal="left"/>
    </xf>
    <xf numFmtId="0" fontId="9" fillId="2" borderId="16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right"/>
    </xf>
    <xf numFmtId="0" fontId="9" fillId="2" borderId="16" xfId="0" applyFont="1" applyFill="1" applyBorder="1" applyAlignment="1">
      <alignment horizontal="right"/>
    </xf>
    <xf numFmtId="0" fontId="13" fillId="2" borderId="0" xfId="0" applyFont="1" applyFill="1"/>
    <xf numFmtId="49" fontId="17" fillId="2" borderId="22" xfId="2" applyNumberFormat="1" applyFont="1" applyFill="1" applyBorder="1" applyAlignment="1">
      <alignment horizontal="left"/>
    </xf>
    <xf numFmtId="49" fontId="17" fillId="2" borderId="20" xfId="2" applyNumberFormat="1" applyFont="1" applyFill="1" applyBorder="1" applyAlignment="1">
      <alignment horizontal="left"/>
    </xf>
    <xf numFmtId="0" fontId="4" fillId="2" borderId="25" xfId="2" applyFont="1" applyFill="1" applyBorder="1" applyAlignment="1">
      <alignment vertical="center"/>
    </xf>
    <xf numFmtId="0" fontId="4" fillId="2" borderId="36" xfId="2" applyFont="1" applyFill="1" applyBorder="1" applyAlignment="1">
      <alignment vertical="center"/>
    </xf>
    <xf numFmtId="0" fontId="4" fillId="2" borderId="37" xfId="2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4" fillId="2" borderId="36" xfId="0" applyFont="1" applyFill="1" applyBorder="1" applyAlignment="1">
      <alignment vertical="center"/>
    </xf>
    <xf numFmtId="0" fontId="4" fillId="2" borderId="37" xfId="0" applyFont="1" applyFill="1" applyBorder="1" applyAlignment="1">
      <alignment vertical="center"/>
    </xf>
    <xf numFmtId="0" fontId="4" fillId="2" borderId="32" xfId="0" applyFont="1" applyFill="1" applyBorder="1" applyAlignment="1">
      <alignment horizontal="left"/>
    </xf>
    <xf numFmtId="0" fontId="7" fillId="2" borderId="19" xfId="0" applyFont="1" applyFill="1" applyBorder="1"/>
    <xf numFmtId="0" fontId="7" fillId="2" borderId="20" xfId="0" applyFont="1" applyFill="1" applyBorder="1"/>
    <xf numFmtId="0" fontId="4" fillId="2" borderId="0" xfId="1" applyFont="1" applyFill="1"/>
    <xf numFmtId="0" fontId="1" fillId="2" borderId="0" xfId="1" applyFill="1"/>
    <xf numFmtId="49" fontId="3" fillId="2" borderId="22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center"/>
    </xf>
    <xf numFmtId="49" fontId="7" fillId="2" borderId="21" xfId="2" applyNumberFormat="1" applyFont="1" applyFill="1" applyBorder="1" applyAlignment="1">
      <alignment horizontal="left"/>
    </xf>
    <xf numFmtId="0" fontId="7" fillId="2" borderId="21" xfId="2" applyFont="1" applyFill="1" applyBorder="1" applyAlignment="1">
      <alignment horizontal="left"/>
    </xf>
  </cellXfs>
  <cellStyles count="7">
    <cellStyle name="Čárka" xfId="3" builtinId="3"/>
    <cellStyle name="Normální" xfId="0" builtinId="0"/>
    <cellStyle name="Normální 11" xfId="6" xr:uid="{863AC7DD-A5C6-42BE-8758-C29512E4397C}"/>
    <cellStyle name="normální 2" xfId="2" xr:uid="{00000000-0005-0000-0000-000001000000}"/>
    <cellStyle name="Normální 3" xfId="5" xr:uid="{4E508558-56F8-448A-B69F-D5E144C75BF0}"/>
    <cellStyle name="normální_Rozbory 2014" xfId="1" xr:uid="{00000000-0005-0000-0000-000002000000}"/>
    <cellStyle name="Procenta" xfId="4" builtinId="5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ROZBORY%202009%20-%202020\Rozbory%202020\IV.%20Celorok%202020\RM&#268;%20-%20ZU\pln&#283;n&#237;%20rozpo&#269;tu%20m&#283;stsk&#233;%20&#269;&#225;sti%20Praha%208%20za%20rok%202020____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p.01"/>
      <sheetName val="Kap.02"/>
      <sheetName val="Kap. 03"/>
      <sheetName val="Kap. 04"/>
      <sheetName val="Kap. 05"/>
      <sheetName val="Kap. 06"/>
      <sheetName val="Kap. 07"/>
      <sheetName val="Kap. 08"/>
      <sheetName val="Kap. 09"/>
      <sheetName val="Kap. 10"/>
    </sheetNames>
    <sheetDataSet>
      <sheetData sheetId="0">
        <row r="11">
          <cell r="F11">
            <v>44196</v>
          </cell>
          <cell r="G11">
            <v>44196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176D-D5EA-41C0-9F0B-0AB8DA8BD16F}">
  <dimension ref="A1:CT44"/>
  <sheetViews>
    <sheetView showGridLines="0" tabSelected="1" workbookViewId="0">
      <selection activeCell="H1" sqref="H1"/>
    </sheetView>
  </sheetViews>
  <sheetFormatPr defaultRowHeight="15" x14ac:dyDescent="0.25"/>
  <cols>
    <col min="1" max="1" width="12.7109375" style="1" customWidth="1"/>
    <col min="2" max="2" width="10.28515625" style="1" customWidth="1"/>
    <col min="3" max="3" width="52" style="1" customWidth="1"/>
    <col min="4" max="4" width="35.140625" style="1" customWidth="1"/>
    <col min="5" max="5" width="15" style="1" customWidth="1"/>
    <col min="6" max="6" width="16.28515625" style="1" customWidth="1"/>
    <col min="7" max="8" width="15" style="1" customWidth="1"/>
    <col min="9" max="9" width="13" style="1" customWidth="1"/>
    <col min="10" max="10" width="12.85546875" style="1" customWidth="1"/>
    <col min="11" max="11" width="9.140625" style="1"/>
    <col min="12" max="12" width="14" style="1" bestFit="1" customWidth="1"/>
    <col min="13" max="16384" width="9.140625" style="1"/>
  </cols>
  <sheetData>
    <row r="1" spans="1:12" x14ac:dyDescent="0.25">
      <c r="H1" s="1" t="s">
        <v>705</v>
      </c>
    </row>
    <row r="2" spans="1:12" x14ac:dyDescent="0.25">
      <c r="H2" s="1" t="s">
        <v>703</v>
      </c>
    </row>
    <row r="3" spans="1:12" x14ac:dyDescent="0.25">
      <c r="H3" s="430" t="s">
        <v>704</v>
      </c>
      <c r="I3" s="430"/>
      <c r="J3" s="430"/>
    </row>
    <row r="4" spans="1:12" ht="20.25" x14ac:dyDescent="0.25">
      <c r="A4" s="1066" t="s">
        <v>353</v>
      </c>
      <c r="B4" s="1067"/>
      <c r="C4" s="1067"/>
      <c r="D4" s="1067"/>
      <c r="E4" s="1067"/>
      <c r="F4" s="1067"/>
      <c r="G4" s="1067"/>
      <c r="H4" s="1067"/>
      <c r="I4" s="1067"/>
    </row>
    <row r="5" spans="1:12" ht="15.75" x14ac:dyDescent="0.25">
      <c r="A5" s="1070" t="s">
        <v>292</v>
      </c>
      <c r="B5" s="1070"/>
      <c r="C5" s="1070"/>
      <c r="D5" s="1070"/>
      <c r="E5" s="1070"/>
      <c r="F5" s="1067"/>
      <c r="G5" s="1067"/>
      <c r="H5" s="1067"/>
      <c r="I5" s="1067"/>
    </row>
    <row r="6" spans="1:12" ht="15.75" x14ac:dyDescent="0.25">
      <c r="A6" s="1071" t="s">
        <v>253</v>
      </c>
      <c r="B6" s="1071"/>
      <c r="C6" s="1071"/>
      <c r="D6" s="1071"/>
      <c r="E6" s="1071"/>
      <c r="F6" s="1067"/>
      <c r="G6" s="1067"/>
      <c r="H6" s="1067"/>
      <c r="I6" s="1067"/>
    </row>
    <row r="7" spans="1:12" ht="15.75" x14ac:dyDescent="0.25">
      <c r="A7" s="1071" t="s">
        <v>702</v>
      </c>
      <c r="B7" s="1071"/>
      <c r="C7" s="1071"/>
      <c r="D7" s="1071"/>
      <c r="E7" s="1071"/>
      <c r="F7" s="1067"/>
      <c r="G7" s="1067"/>
      <c r="H7" s="1067"/>
      <c r="I7" s="1067"/>
    </row>
    <row r="8" spans="1:12" ht="15.75" x14ac:dyDescent="0.25">
      <c r="A8" s="1068" t="s">
        <v>226</v>
      </c>
      <c r="B8" s="1068"/>
      <c r="C8" s="1068"/>
      <c r="D8" s="1068"/>
      <c r="E8" s="1068"/>
      <c r="F8" s="1068"/>
      <c r="G8" s="1068"/>
      <c r="H8" s="1068"/>
      <c r="I8" s="1068"/>
    </row>
    <row r="9" spans="1:12" ht="18.75" thickBot="1" x14ac:dyDescent="0.3">
      <c r="A9" s="116" t="s">
        <v>0</v>
      </c>
      <c r="B9" s="381"/>
      <c r="C9" s="117"/>
      <c r="D9" s="12"/>
      <c r="I9" s="13"/>
    </row>
    <row r="10" spans="1:12" ht="15" customHeight="1" x14ac:dyDescent="0.25">
      <c r="A10" s="85" t="s">
        <v>1</v>
      </c>
      <c r="B10" s="18" t="s">
        <v>2</v>
      </c>
      <c r="C10" s="86" t="s">
        <v>3</v>
      </c>
      <c r="D10" s="58"/>
      <c r="E10" s="18" t="s">
        <v>4</v>
      </c>
      <c r="F10" s="18" t="s">
        <v>290</v>
      </c>
      <c r="G10" s="19" t="s">
        <v>285</v>
      </c>
      <c r="H10" s="18" t="s">
        <v>286</v>
      </c>
      <c r="I10" s="79" t="s">
        <v>286</v>
      </c>
    </row>
    <row r="11" spans="1:12" x14ac:dyDescent="0.25">
      <c r="A11" s="87" t="s">
        <v>5</v>
      </c>
      <c r="B11" s="23" t="s">
        <v>6</v>
      </c>
      <c r="C11" s="88" t="s">
        <v>7</v>
      </c>
      <c r="D11" s="60" t="s">
        <v>8</v>
      </c>
      <c r="E11" s="23" t="s">
        <v>289</v>
      </c>
      <c r="F11" s="23" t="s">
        <v>291</v>
      </c>
      <c r="G11" s="24" t="s">
        <v>354</v>
      </c>
      <c r="H11" s="23" t="s">
        <v>287</v>
      </c>
      <c r="I11" s="55" t="s">
        <v>288</v>
      </c>
    </row>
    <row r="12" spans="1:12" ht="15.75" thickBot="1" x14ac:dyDescent="0.3">
      <c r="A12" s="87" t="s">
        <v>9</v>
      </c>
      <c r="B12" s="23" t="s">
        <v>10</v>
      </c>
      <c r="C12" s="88"/>
      <c r="D12" s="60"/>
      <c r="E12" s="29">
        <v>2020</v>
      </c>
      <c r="F12" s="81">
        <v>44196</v>
      </c>
      <c r="G12" s="81">
        <f>F12</f>
        <v>44196</v>
      </c>
      <c r="H12" s="81" t="s">
        <v>225</v>
      </c>
      <c r="I12" s="55" t="s">
        <v>225</v>
      </c>
    </row>
    <row r="13" spans="1:12" ht="15.75" x14ac:dyDescent="0.25">
      <c r="A13" s="89" t="s">
        <v>11</v>
      </c>
      <c r="B13" s="118"/>
      <c r="C13" s="119"/>
      <c r="D13" s="120"/>
      <c r="E13" s="121"/>
      <c r="F13" s="121"/>
      <c r="G13" s="121"/>
      <c r="H13" s="121"/>
      <c r="I13" s="71"/>
      <c r="L13" s="382" t="s">
        <v>113</v>
      </c>
    </row>
    <row r="14" spans="1:12" x14ac:dyDescent="0.25">
      <c r="A14" s="383" t="s">
        <v>347</v>
      </c>
      <c r="B14" s="123" t="s">
        <v>355</v>
      </c>
      <c r="C14" s="369"/>
      <c r="D14" s="123"/>
      <c r="E14" s="124">
        <f>SUM(E15:E15)</f>
        <v>100</v>
      </c>
      <c r="F14" s="125">
        <f t="shared" ref="F14:G14" si="0">SUM(F15:F15)</f>
        <v>100</v>
      </c>
      <c r="G14" s="124">
        <f t="shared" si="0"/>
        <v>1</v>
      </c>
      <c r="H14" s="114">
        <f>G14/E14*100</f>
        <v>1</v>
      </c>
      <c r="I14" s="384">
        <f>G14/F14*100</f>
        <v>1</v>
      </c>
    </row>
    <row r="15" spans="1:12" ht="15.75" x14ac:dyDescent="0.25">
      <c r="A15" s="110"/>
      <c r="B15" s="111"/>
      <c r="C15" s="208" t="s">
        <v>238</v>
      </c>
      <c r="D15" s="208" t="s">
        <v>12</v>
      </c>
      <c r="E15" s="126">
        <v>100</v>
      </c>
      <c r="F15" s="385">
        <v>100</v>
      </c>
      <c r="G15" s="386">
        <v>1</v>
      </c>
      <c r="H15" s="387">
        <f>G15/E15*100</f>
        <v>1</v>
      </c>
      <c r="I15" s="388">
        <f>G15/F15*100</f>
        <v>1</v>
      </c>
      <c r="L15" s="389"/>
    </row>
    <row r="16" spans="1:12" ht="15.75" x14ac:dyDescent="0.25">
      <c r="A16" s="110"/>
      <c r="B16" s="111"/>
      <c r="C16" s="208"/>
      <c r="D16" s="390"/>
      <c r="E16" s="112"/>
      <c r="F16" s="391"/>
      <c r="G16" s="392"/>
      <c r="H16" s="392"/>
      <c r="I16" s="384"/>
    </row>
    <row r="17" spans="1:11" x14ac:dyDescent="0.25">
      <c r="A17" s="122" t="s">
        <v>13</v>
      </c>
      <c r="B17" s="1069" t="s">
        <v>222</v>
      </c>
      <c r="C17" s="1069"/>
      <c r="D17" s="1064"/>
      <c r="E17" s="129">
        <f>SUM(E18:E21)</f>
        <v>5740</v>
      </c>
      <c r="F17" s="130">
        <f>SUM(F18:F21)</f>
        <v>7194</v>
      </c>
      <c r="G17" s="129">
        <f>SUM(G18:G21)</f>
        <v>6884</v>
      </c>
      <c r="H17" s="114">
        <f>G17/E17*100</f>
        <v>119.93031358885018</v>
      </c>
      <c r="I17" s="384">
        <f>G17/F17*100</f>
        <v>95.690853489018622</v>
      </c>
      <c r="K17" s="11"/>
    </row>
    <row r="18" spans="1:11" x14ac:dyDescent="0.25">
      <c r="A18" s="393"/>
      <c r="B18" s="394"/>
      <c r="C18" s="208" t="s">
        <v>14</v>
      </c>
      <c r="D18" s="208" t="s">
        <v>12</v>
      </c>
      <c r="E18" s="126">
        <v>50</v>
      </c>
      <c r="F18" s="385">
        <v>0</v>
      </c>
      <c r="G18" s="386">
        <v>0</v>
      </c>
      <c r="H18" s="387">
        <f>G18/E18*100</f>
        <v>0</v>
      </c>
      <c r="I18" s="395" t="s">
        <v>352</v>
      </c>
      <c r="K18" s="11"/>
    </row>
    <row r="19" spans="1:11" x14ac:dyDescent="0.25">
      <c r="A19" s="206"/>
      <c r="B19" s="208"/>
      <c r="C19" s="208" t="s">
        <v>15</v>
      </c>
      <c r="D19" s="208" t="s">
        <v>12</v>
      </c>
      <c r="E19" s="126">
        <v>300</v>
      </c>
      <c r="F19" s="385">
        <v>350</v>
      </c>
      <c r="G19" s="386">
        <v>328</v>
      </c>
      <c r="H19" s="387">
        <f>G19/E19*100</f>
        <v>109.33333333333333</v>
      </c>
      <c r="I19" s="388">
        <f>G19/F19*100</f>
        <v>93.714285714285722</v>
      </c>
      <c r="K19" s="11"/>
    </row>
    <row r="20" spans="1:11" x14ac:dyDescent="0.25">
      <c r="A20" s="210"/>
      <c r="B20" s="208"/>
      <c r="C20" s="396" t="s">
        <v>356</v>
      </c>
      <c r="D20" s="397"/>
      <c r="E20" s="252"/>
      <c r="F20" s="398"/>
      <c r="G20" s="399"/>
      <c r="H20" s="387"/>
      <c r="I20" s="388"/>
      <c r="K20" s="11"/>
    </row>
    <row r="21" spans="1:11" x14ac:dyDescent="0.25">
      <c r="A21" s="210"/>
      <c r="B21" s="208"/>
      <c r="C21" s="397" t="s">
        <v>357</v>
      </c>
      <c r="D21" s="397" t="s">
        <v>12</v>
      </c>
      <c r="E21" s="252">
        <v>5390</v>
      </c>
      <c r="F21" s="398">
        <v>6844</v>
      </c>
      <c r="G21" s="399">
        <v>6556</v>
      </c>
      <c r="H21" s="387">
        <f>G21/E21*100</f>
        <v>121.63265306122449</v>
      </c>
      <c r="I21" s="388">
        <f>G21/F21*100</f>
        <v>95.791934541203972</v>
      </c>
      <c r="K21" s="11"/>
    </row>
    <row r="22" spans="1:11" ht="15.75" thickBot="1" x14ac:dyDescent="0.3">
      <c r="A22" s="210"/>
      <c r="B22" s="208"/>
      <c r="C22" s="397"/>
      <c r="D22" s="400"/>
      <c r="E22" s="252"/>
      <c r="F22" s="398"/>
      <c r="G22" s="399"/>
      <c r="H22" s="387"/>
      <c r="I22" s="388"/>
      <c r="K22" s="11"/>
    </row>
    <row r="23" spans="1:11" ht="16.5" thickBot="1" x14ac:dyDescent="0.3">
      <c r="A23" s="368" t="s">
        <v>16</v>
      </c>
      <c r="B23" s="153"/>
      <c r="C23" s="132"/>
      <c r="D23" s="132"/>
      <c r="E23" s="133">
        <f>E17+E14</f>
        <v>5840</v>
      </c>
      <c r="F23" s="134">
        <f>F17+F14</f>
        <v>7294</v>
      </c>
      <c r="G23" s="133">
        <f>G14+G17</f>
        <v>6885</v>
      </c>
      <c r="H23" s="135">
        <f>G23/E23*100</f>
        <v>117.89383561643835</v>
      </c>
      <c r="I23" s="401">
        <f>G23/F23*100</f>
        <v>94.392651494378939</v>
      </c>
      <c r="J23" s="402"/>
    </row>
    <row r="24" spans="1:11" ht="15.75" thickBot="1" x14ac:dyDescent="0.3">
      <c r="I24" s="403"/>
    </row>
    <row r="25" spans="1:11" x14ac:dyDescent="0.25">
      <c r="A25" s="85" t="s">
        <v>1</v>
      </c>
      <c r="B25" s="18" t="s">
        <v>2</v>
      </c>
      <c r="C25" s="86" t="s">
        <v>3</v>
      </c>
      <c r="D25" s="58"/>
      <c r="E25" s="18" t="s">
        <v>4</v>
      </c>
      <c r="F25" s="18" t="s">
        <v>290</v>
      </c>
      <c r="G25" s="19" t="s">
        <v>285</v>
      </c>
      <c r="H25" s="18" t="s">
        <v>286</v>
      </c>
      <c r="I25" s="79" t="s">
        <v>286</v>
      </c>
    </row>
    <row r="26" spans="1:11" x14ac:dyDescent="0.25">
      <c r="A26" s="87" t="s">
        <v>5</v>
      </c>
      <c r="B26" s="23" t="s">
        <v>6</v>
      </c>
      <c r="C26" s="88" t="s">
        <v>7</v>
      </c>
      <c r="D26" s="60" t="s">
        <v>8</v>
      </c>
      <c r="E26" s="23" t="s">
        <v>289</v>
      </c>
      <c r="F26" s="23" t="s">
        <v>291</v>
      </c>
      <c r="G26" s="24" t="s">
        <v>354</v>
      </c>
      <c r="H26" s="23" t="s">
        <v>287</v>
      </c>
      <c r="I26" s="55" t="s">
        <v>288</v>
      </c>
    </row>
    <row r="27" spans="1:11" ht="15.75" thickBot="1" x14ac:dyDescent="0.3">
      <c r="A27" s="87" t="s">
        <v>9</v>
      </c>
      <c r="B27" s="23" t="s">
        <v>10</v>
      </c>
      <c r="C27" s="88"/>
      <c r="D27" s="60"/>
      <c r="E27" s="29">
        <v>2020</v>
      </c>
      <c r="F27" s="81">
        <f>F12</f>
        <v>44196</v>
      </c>
      <c r="G27" s="81">
        <f>G12</f>
        <v>44196</v>
      </c>
      <c r="H27" s="81" t="s">
        <v>225</v>
      </c>
      <c r="I27" s="55" t="s">
        <v>225</v>
      </c>
    </row>
    <row r="28" spans="1:11" ht="15.75" x14ac:dyDescent="0.25">
      <c r="A28" s="89" t="s">
        <v>295</v>
      </c>
      <c r="B28" s="90"/>
      <c r="C28" s="91"/>
      <c r="D28" s="92"/>
      <c r="E28" s="93"/>
      <c r="F28" s="94"/>
      <c r="G28" s="95"/>
      <c r="H28" s="96"/>
      <c r="I28" s="97"/>
      <c r="J28" s="404"/>
    </row>
    <row r="29" spans="1:11" x14ac:dyDescent="0.25">
      <c r="A29" s="150" t="s">
        <v>347</v>
      </c>
      <c r="B29" s="1063" t="s">
        <v>339</v>
      </c>
      <c r="C29" s="1064"/>
      <c r="D29" s="137"/>
      <c r="E29" s="138">
        <f>E30+E31+E32+E33+E34+E35+E36</f>
        <v>270</v>
      </c>
      <c r="F29" s="139">
        <f>F30+F31+F32+F33+F34+F35+F36</f>
        <v>270</v>
      </c>
      <c r="G29" s="138">
        <f>G30+G31+G32+G33+G34+G35+G36</f>
        <v>0</v>
      </c>
      <c r="H29" s="114">
        <f t="shared" ref="H29:I41" si="1">G29/E29*100</f>
        <v>0</v>
      </c>
      <c r="I29" s="405">
        <f>H29/F29*100</f>
        <v>0</v>
      </c>
    </row>
    <row r="30" spans="1:11" x14ac:dyDescent="0.25">
      <c r="A30" s="142"/>
      <c r="B30" s="406">
        <v>10119</v>
      </c>
      <c r="C30" s="144" t="s">
        <v>296</v>
      </c>
      <c r="D30" s="143" t="s">
        <v>328</v>
      </c>
      <c r="E30" s="145">
        <v>60</v>
      </c>
      <c r="F30" s="146">
        <f>E30</f>
        <v>60</v>
      </c>
      <c r="G30" s="147">
        <v>0</v>
      </c>
      <c r="H30" s="387">
        <f t="shared" si="1"/>
        <v>0</v>
      </c>
      <c r="I30" s="407">
        <f t="shared" si="1"/>
        <v>0</v>
      </c>
    </row>
    <row r="31" spans="1:11" x14ac:dyDescent="0.25">
      <c r="A31" s="142"/>
      <c r="B31" s="406">
        <v>10219</v>
      </c>
      <c r="C31" s="144" t="s">
        <v>297</v>
      </c>
      <c r="D31" s="143" t="s">
        <v>328</v>
      </c>
      <c r="E31" s="145">
        <v>60</v>
      </c>
      <c r="F31" s="146">
        <f t="shared" ref="F31:F36" si="2">E31</f>
        <v>60</v>
      </c>
      <c r="G31" s="147">
        <v>0</v>
      </c>
      <c r="H31" s="387">
        <f t="shared" si="1"/>
        <v>0</v>
      </c>
      <c r="I31" s="407">
        <f>H31/F31*100</f>
        <v>0</v>
      </c>
    </row>
    <row r="32" spans="1:11" x14ac:dyDescent="0.25">
      <c r="A32" s="142"/>
      <c r="B32" s="406">
        <v>10319</v>
      </c>
      <c r="C32" s="144" t="s">
        <v>298</v>
      </c>
      <c r="D32" s="143" t="s">
        <v>328</v>
      </c>
      <c r="E32" s="145">
        <v>30</v>
      </c>
      <c r="F32" s="146">
        <f t="shared" si="2"/>
        <v>30</v>
      </c>
      <c r="G32" s="147">
        <v>0</v>
      </c>
      <c r="H32" s="387">
        <f t="shared" si="1"/>
        <v>0</v>
      </c>
      <c r="I32" s="407">
        <f t="shared" si="1"/>
        <v>0</v>
      </c>
    </row>
    <row r="33" spans="1:98" x14ac:dyDescent="0.25">
      <c r="A33" s="142"/>
      <c r="B33" s="406">
        <v>10419</v>
      </c>
      <c r="C33" s="144" t="s">
        <v>299</v>
      </c>
      <c r="D33" s="143" t="s">
        <v>328</v>
      </c>
      <c r="E33" s="145">
        <v>30</v>
      </c>
      <c r="F33" s="146">
        <f t="shared" si="2"/>
        <v>30</v>
      </c>
      <c r="G33" s="147">
        <v>0</v>
      </c>
      <c r="H33" s="387">
        <f t="shared" si="1"/>
        <v>0</v>
      </c>
      <c r="I33" s="407">
        <f t="shared" si="1"/>
        <v>0</v>
      </c>
    </row>
    <row r="34" spans="1:98" x14ac:dyDescent="0.25">
      <c r="A34" s="142"/>
      <c r="B34" s="406">
        <v>10519</v>
      </c>
      <c r="C34" s="144" t="s">
        <v>300</v>
      </c>
      <c r="D34" s="143" t="s">
        <v>328</v>
      </c>
      <c r="E34" s="145">
        <v>30</v>
      </c>
      <c r="F34" s="146">
        <f t="shared" si="2"/>
        <v>30</v>
      </c>
      <c r="G34" s="147">
        <v>0</v>
      </c>
      <c r="H34" s="387">
        <f t="shared" si="1"/>
        <v>0</v>
      </c>
      <c r="I34" s="407">
        <f t="shared" si="1"/>
        <v>0</v>
      </c>
    </row>
    <row r="35" spans="1:98" x14ac:dyDescent="0.25">
      <c r="A35" s="142"/>
      <c r="B35" s="406">
        <v>10619</v>
      </c>
      <c r="C35" s="144" t="s">
        <v>301</v>
      </c>
      <c r="D35" s="143" t="s">
        <v>328</v>
      </c>
      <c r="E35" s="145">
        <v>30</v>
      </c>
      <c r="F35" s="146">
        <f t="shared" si="2"/>
        <v>30</v>
      </c>
      <c r="G35" s="147">
        <v>0</v>
      </c>
      <c r="H35" s="387">
        <f t="shared" si="1"/>
        <v>0</v>
      </c>
      <c r="I35" s="407">
        <f t="shared" si="1"/>
        <v>0</v>
      </c>
    </row>
    <row r="36" spans="1:98" ht="15" customHeight="1" x14ac:dyDescent="0.25">
      <c r="A36" s="142"/>
      <c r="B36" s="406">
        <v>415017</v>
      </c>
      <c r="C36" s="254" t="s">
        <v>358</v>
      </c>
      <c r="D36" s="143" t="s">
        <v>328</v>
      </c>
      <c r="E36" s="145">
        <v>30</v>
      </c>
      <c r="F36" s="146">
        <f t="shared" si="2"/>
        <v>30</v>
      </c>
      <c r="G36" s="147">
        <v>0</v>
      </c>
      <c r="H36" s="387">
        <f t="shared" si="1"/>
        <v>0</v>
      </c>
      <c r="I36" s="407">
        <f t="shared" si="1"/>
        <v>0</v>
      </c>
    </row>
    <row r="37" spans="1:98" x14ac:dyDescent="0.25">
      <c r="A37" s="150" t="s">
        <v>13</v>
      </c>
      <c r="B37" s="1065" t="s">
        <v>222</v>
      </c>
      <c r="C37" s="1065"/>
      <c r="D37" s="143"/>
      <c r="E37" s="151">
        <f>SUM(E38:E41)</f>
        <v>471</v>
      </c>
      <c r="F37" s="152">
        <f t="shared" ref="F37:G37" si="3">SUM(F38:F41)</f>
        <v>2580.5</v>
      </c>
      <c r="G37" s="151">
        <f t="shared" si="3"/>
        <v>1150</v>
      </c>
      <c r="H37" s="114">
        <f t="shared" si="1"/>
        <v>244.16135881104032</v>
      </c>
      <c r="I37" s="405">
        <f>H37/F37*100</f>
        <v>9.4617848793272739</v>
      </c>
    </row>
    <row r="38" spans="1:98" s="45" customFormat="1" ht="25.5" x14ac:dyDescent="0.2">
      <c r="A38" s="409"/>
      <c r="B38" s="410" t="s">
        <v>359</v>
      </c>
      <c r="C38" s="144" t="s">
        <v>360</v>
      </c>
      <c r="D38" s="411" t="s">
        <v>12</v>
      </c>
      <c r="E38" s="145">
        <v>0</v>
      </c>
      <c r="F38" s="146">
        <v>380</v>
      </c>
      <c r="G38" s="412">
        <v>0</v>
      </c>
      <c r="H38" s="413" t="s">
        <v>352</v>
      </c>
      <c r="I38" s="407">
        <f>G38/F38*100</f>
        <v>0</v>
      </c>
    </row>
    <row r="39" spans="1:98" s="387" customFormat="1" ht="15" customHeight="1" x14ac:dyDescent="0.2">
      <c r="A39" s="414"/>
      <c r="B39" s="410" t="s">
        <v>361</v>
      </c>
      <c r="C39" s="387" t="s">
        <v>362</v>
      </c>
      <c r="D39" s="387" t="s">
        <v>12</v>
      </c>
      <c r="E39" s="387">
        <v>0</v>
      </c>
      <c r="F39" s="387">
        <v>580</v>
      </c>
      <c r="G39" s="147">
        <v>0</v>
      </c>
      <c r="H39" s="413" t="s">
        <v>352</v>
      </c>
      <c r="I39" s="407">
        <f>G39/F39*100</f>
        <v>0</v>
      </c>
      <c r="J39" s="415"/>
      <c r="K39" s="415"/>
      <c r="L39" s="415"/>
      <c r="M39" s="415"/>
      <c r="N39" s="415"/>
      <c r="O39" s="415"/>
      <c r="P39" s="415"/>
      <c r="Q39" s="415"/>
      <c r="R39" s="415"/>
      <c r="S39" s="415"/>
      <c r="T39" s="415"/>
      <c r="U39" s="415"/>
      <c r="V39" s="415"/>
      <c r="W39" s="415"/>
      <c r="X39" s="415"/>
      <c r="Y39" s="415"/>
      <c r="Z39" s="415"/>
      <c r="AA39" s="415"/>
      <c r="AB39" s="415"/>
      <c r="AC39" s="415"/>
      <c r="AD39" s="415"/>
      <c r="AE39" s="415"/>
      <c r="AF39" s="415"/>
      <c r="AG39" s="415"/>
      <c r="AH39" s="415"/>
      <c r="AI39" s="415"/>
      <c r="AJ39" s="415"/>
      <c r="AK39" s="415"/>
      <c r="AL39" s="415"/>
      <c r="AM39" s="415"/>
      <c r="AN39" s="415"/>
      <c r="AO39" s="415"/>
      <c r="AP39" s="415"/>
      <c r="AQ39" s="415"/>
      <c r="AR39" s="415"/>
      <c r="AS39" s="415"/>
      <c r="AT39" s="415"/>
      <c r="AU39" s="415"/>
      <c r="AV39" s="415"/>
      <c r="AW39" s="415"/>
      <c r="AX39" s="415"/>
      <c r="AY39" s="415"/>
      <c r="AZ39" s="415"/>
      <c r="BA39" s="415"/>
      <c r="BB39" s="415"/>
      <c r="BC39" s="415"/>
      <c r="BD39" s="415"/>
      <c r="BE39" s="415"/>
      <c r="BF39" s="415"/>
      <c r="BG39" s="415"/>
      <c r="BH39" s="415"/>
      <c r="BI39" s="415"/>
      <c r="BJ39" s="415"/>
      <c r="BK39" s="415"/>
      <c r="BL39" s="415"/>
      <c r="BM39" s="415"/>
      <c r="BN39" s="415"/>
      <c r="BO39" s="415"/>
      <c r="BP39" s="415"/>
      <c r="BQ39" s="415"/>
      <c r="BR39" s="415"/>
      <c r="BS39" s="415"/>
      <c r="BT39" s="415"/>
      <c r="BU39" s="415"/>
      <c r="BV39" s="415"/>
      <c r="BW39" s="415"/>
      <c r="BX39" s="415"/>
      <c r="BY39" s="415"/>
      <c r="BZ39" s="415"/>
      <c r="CA39" s="415"/>
      <c r="CB39" s="415"/>
      <c r="CC39" s="415"/>
      <c r="CD39" s="415"/>
      <c r="CE39" s="415"/>
      <c r="CF39" s="415"/>
      <c r="CG39" s="415"/>
      <c r="CH39" s="415"/>
      <c r="CI39" s="415"/>
      <c r="CJ39" s="415"/>
      <c r="CK39" s="415"/>
      <c r="CL39" s="415"/>
      <c r="CM39" s="415"/>
      <c r="CN39" s="415"/>
      <c r="CO39" s="415"/>
      <c r="CP39" s="415"/>
      <c r="CQ39" s="415"/>
      <c r="CR39" s="415"/>
      <c r="CS39" s="415"/>
      <c r="CT39" s="415"/>
    </row>
    <row r="40" spans="1:98" s="387" customFormat="1" ht="15" customHeight="1" x14ac:dyDescent="0.2">
      <c r="A40" s="414"/>
      <c r="B40" s="410" t="s">
        <v>363</v>
      </c>
      <c r="C40" s="387" t="s">
        <v>364</v>
      </c>
      <c r="D40" s="387" t="s">
        <v>338</v>
      </c>
      <c r="E40" s="387">
        <v>0</v>
      </c>
      <c r="F40" s="387">
        <v>1149.5</v>
      </c>
      <c r="G40" s="147">
        <v>1150</v>
      </c>
      <c r="H40" s="413" t="s">
        <v>352</v>
      </c>
      <c r="I40" s="407">
        <f>G40/F40*100</f>
        <v>100.04349717268377</v>
      </c>
      <c r="J40" s="415"/>
      <c r="K40" s="415"/>
      <c r="L40" s="415"/>
      <c r="M40" s="415"/>
      <c r="N40" s="415"/>
      <c r="O40" s="415"/>
      <c r="P40" s="415"/>
      <c r="Q40" s="415"/>
      <c r="R40" s="415"/>
      <c r="S40" s="415"/>
      <c r="T40" s="415"/>
      <c r="U40" s="415"/>
      <c r="V40" s="415"/>
      <c r="W40" s="415"/>
      <c r="X40" s="415"/>
      <c r="Y40" s="415"/>
      <c r="Z40" s="415"/>
      <c r="AA40" s="415"/>
      <c r="AB40" s="415"/>
      <c r="AC40" s="415"/>
      <c r="AD40" s="415"/>
      <c r="AE40" s="415"/>
      <c r="AF40" s="415"/>
      <c r="AG40" s="415"/>
      <c r="AH40" s="415"/>
      <c r="AI40" s="415"/>
      <c r="AJ40" s="415"/>
      <c r="AK40" s="415"/>
      <c r="AL40" s="415"/>
      <c r="AM40" s="415"/>
      <c r="AN40" s="415"/>
      <c r="AO40" s="415"/>
      <c r="AP40" s="415"/>
      <c r="AQ40" s="415"/>
      <c r="AR40" s="415"/>
      <c r="AS40" s="415"/>
      <c r="AT40" s="415"/>
      <c r="AU40" s="415"/>
      <c r="AV40" s="415"/>
      <c r="AW40" s="415"/>
      <c r="AX40" s="415"/>
      <c r="AY40" s="415"/>
      <c r="AZ40" s="415"/>
      <c r="BA40" s="415"/>
      <c r="BB40" s="415"/>
      <c r="BC40" s="415"/>
      <c r="BD40" s="415"/>
      <c r="BE40" s="415"/>
      <c r="BF40" s="415"/>
      <c r="BG40" s="415"/>
      <c r="BH40" s="415"/>
      <c r="BI40" s="415"/>
      <c r="BJ40" s="415"/>
      <c r="BK40" s="415"/>
      <c r="BL40" s="415"/>
      <c r="BM40" s="415"/>
      <c r="BN40" s="415"/>
      <c r="BO40" s="415"/>
      <c r="BP40" s="415"/>
      <c r="BQ40" s="415"/>
      <c r="BR40" s="415"/>
      <c r="BS40" s="415"/>
      <c r="BT40" s="415"/>
      <c r="BU40" s="415"/>
      <c r="BV40" s="415"/>
      <c r="BW40" s="415"/>
      <c r="BX40" s="415"/>
      <c r="BY40" s="415"/>
      <c r="BZ40" s="415"/>
      <c r="CA40" s="415"/>
      <c r="CB40" s="415"/>
      <c r="CC40" s="415"/>
      <c r="CD40" s="415"/>
      <c r="CE40" s="415"/>
      <c r="CF40" s="415"/>
      <c r="CG40" s="415"/>
      <c r="CH40" s="415"/>
      <c r="CI40" s="415"/>
      <c r="CJ40" s="415"/>
      <c r="CK40" s="415"/>
      <c r="CL40" s="415"/>
      <c r="CM40" s="415"/>
      <c r="CN40" s="415"/>
      <c r="CO40" s="415"/>
      <c r="CP40" s="415"/>
      <c r="CQ40" s="415"/>
      <c r="CR40" s="415"/>
      <c r="CS40" s="415"/>
      <c r="CT40" s="415"/>
    </row>
    <row r="41" spans="1:98" ht="26.25" thickBot="1" x14ac:dyDescent="0.3">
      <c r="A41" s="354"/>
      <c r="B41" s="416">
        <v>10719</v>
      </c>
      <c r="C41" s="356" t="s">
        <v>365</v>
      </c>
      <c r="D41" s="355" t="s">
        <v>12</v>
      </c>
      <c r="E41" s="417">
        <v>471</v>
      </c>
      <c r="F41" s="418">
        <f>E41</f>
        <v>471</v>
      </c>
      <c r="G41" s="357">
        <v>0</v>
      </c>
      <c r="H41" s="419">
        <f t="shared" si="1"/>
        <v>0</v>
      </c>
      <c r="I41" s="420">
        <f t="shared" si="1"/>
        <v>0</v>
      </c>
    </row>
    <row r="42" spans="1:98" ht="16.5" thickBot="1" x14ac:dyDescent="0.3">
      <c r="A42" s="368" t="s">
        <v>319</v>
      </c>
      <c r="B42" s="153"/>
      <c r="C42" s="154"/>
      <c r="D42" s="132"/>
      <c r="E42" s="133">
        <f>E29+E37</f>
        <v>741</v>
      </c>
      <c r="F42" s="134">
        <f>F29+F37</f>
        <v>2850.5</v>
      </c>
      <c r="G42" s="133">
        <f>G29+G37</f>
        <v>1150</v>
      </c>
      <c r="H42" s="135">
        <f>G42/E42*100</f>
        <v>155.19568151147098</v>
      </c>
      <c r="I42" s="401">
        <f>G42/F42*100</f>
        <v>40.343799333450271</v>
      </c>
    </row>
    <row r="43" spans="1:98" ht="16.5" thickBot="1" x14ac:dyDescent="0.3">
      <c r="A43" s="421"/>
      <c r="B43" s="422"/>
      <c r="F43" s="10"/>
    </row>
    <row r="44" spans="1:98" customFormat="1" ht="16.5" thickBot="1" x14ac:dyDescent="0.3">
      <c r="A44" s="423" t="s">
        <v>320</v>
      </c>
      <c r="B44" s="424"/>
      <c r="C44" s="425"/>
      <c r="D44" s="425"/>
      <c r="E44" s="426">
        <f>E23+E42</f>
        <v>6581</v>
      </c>
      <c r="F44" s="427">
        <f>F23+F42</f>
        <v>10144.5</v>
      </c>
      <c r="G44" s="426">
        <f>G23+G42</f>
        <v>8035</v>
      </c>
      <c r="H44" s="428">
        <f>G44/E44*100</f>
        <v>122.09390670110925</v>
      </c>
      <c r="I44" s="429">
        <f>G44/F44*100</f>
        <v>79.205480802405248</v>
      </c>
    </row>
  </sheetData>
  <mergeCells count="8">
    <mergeCell ref="B29:C29"/>
    <mergeCell ref="B37:C37"/>
    <mergeCell ref="A4:I4"/>
    <mergeCell ref="A8:I8"/>
    <mergeCell ref="B17:D17"/>
    <mergeCell ref="A5:I5"/>
    <mergeCell ref="A6:I6"/>
    <mergeCell ref="A7:I7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826BF-815D-4D18-B33C-F5632CB2767B}">
  <sheetPr>
    <pageSetUpPr fitToPage="1"/>
  </sheetPr>
  <dimension ref="A1:N36"/>
  <sheetViews>
    <sheetView workbookViewId="0">
      <selection activeCell="N18" sqref="N18"/>
    </sheetView>
  </sheetViews>
  <sheetFormatPr defaultRowHeight="15" x14ac:dyDescent="0.25"/>
  <cols>
    <col min="1" max="2" width="12.7109375" style="1" customWidth="1"/>
    <col min="3" max="3" width="38.28515625" style="1" customWidth="1"/>
    <col min="4" max="4" width="41.7109375" style="1" customWidth="1"/>
    <col min="5" max="9" width="14.7109375" style="1" customWidth="1"/>
    <col min="10" max="16384" width="9.140625" style="1"/>
  </cols>
  <sheetData>
    <row r="1" spans="1:12" ht="15.75" x14ac:dyDescent="0.25">
      <c r="A1" s="116" t="s">
        <v>17</v>
      </c>
      <c r="B1" s="117"/>
      <c r="C1" s="117"/>
      <c r="D1" s="12"/>
    </row>
    <row r="2" spans="1:12" ht="15.75" thickBot="1" x14ac:dyDescent="0.3">
      <c r="A2" s="117"/>
      <c r="B2" s="117"/>
      <c r="C2" s="117"/>
      <c r="D2" s="12" t="s">
        <v>18</v>
      </c>
      <c r="I2" s="13" t="s">
        <v>366</v>
      </c>
    </row>
    <row r="3" spans="1:12" x14ac:dyDescent="0.25">
      <c r="A3" s="56" t="s">
        <v>1</v>
      </c>
      <c r="B3" s="18" t="s">
        <v>2</v>
      </c>
      <c r="C3" s="57" t="s">
        <v>3</v>
      </c>
      <c r="D3" s="58"/>
      <c r="E3" s="18" t="s">
        <v>4</v>
      </c>
      <c r="F3" s="18" t="s">
        <v>290</v>
      </c>
      <c r="G3" s="19" t="s">
        <v>285</v>
      </c>
      <c r="H3" s="431" t="s">
        <v>286</v>
      </c>
      <c r="I3" s="432" t="s">
        <v>286</v>
      </c>
    </row>
    <row r="4" spans="1:12" x14ac:dyDescent="0.25">
      <c r="A4" s="59" t="s">
        <v>5</v>
      </c>
      <c r="B4" s="23" t="s">
        <v>6</v>
      </c>
      <c r="C4" s="433" t="s">
        <v>7</v>
      </c>
      <c r="D4" s="60" t="s">
        <v>8</v>
      </c>
      <c r="E4" s="23" t="s">
        <v>289</v>
      </c>
      <c r="F4" s="23" t="s">
        <v>291</v>
      </c>
      <c r="G4" s="24" t="s">
        <v>354</v>
      </c>
      <c r="H4" s="434" t="s">
        <v>287</v>
      </c>
      <c r="I4" s="435" t="s">
        <v>288</v>
      </c>
    </row>
    <row r="5" spans="1:12" ht="15.75" thickBot="1" x14ac:dyDescent="0.3">
      <c r="A5" s="61" t="s">
        <v>9</v>
      </c>
      <c r="B5" s="29" t="s">
        <v>10</v>
      </c>
      <c r="C5" s="62"/>
      <c r="D5" s="63"/>
      <c r="E5" s="29">
        <v>2020</v>
      </c>
      <c r="F5" s="81">
        <f>[1]Kap.01!F11</f>
        <v>44196</v>
      </c>
      <c r="G5" s="81">
        <f>F5</f>
        <v>44196</v>
      </c>
      <c r="H5" s="436" t="s">
        <v>225</v>
      </c>
      <c r="I5" s="437" t="s">
        <v>225</v>
      </c>
    </row>
    <row r="6" spans="1:12" ht="15.75" x14ac:dyDescent="0.25">
      <c r="A6" s="438" t="s">
        <v>11</v>
      </c>
      <c r="B6" s="439"/>
      <c r="C6" s="103"/>
      <c r="D6" s="98"/>
      <c r="E6" s="99"/>
      <c r="F6" s="99"/>
      <c r="G6" s="99"/>
      <c r="H6" s="99"/>
      <c r="I6" s="35"/>
    </row>
    <row r="7" spans="1:12" x14ac:dyDescent="0.25">
      <c r="A7" s="155" t="s">
        <v>19</v>
      </c>
      <c r="B7" s="156" t="s">
        <v>270</v>
      </c>
      <c r="C7" s="157"/>
      <c r="D7" s="440"/>
      <c r="E7" s="112">
        <f>SUM(E8:E14)</f>
        <v>88186</v>
      </c>
      <c r="F7" s="113">
        <f>SUM(F8:F14)</f>
        <v>93806</v>
      </c>
      <c r="G7" s="112">
        <f>SUM(G8:G14)</f>
        <v>74929</v>
      </c>
      <c r="H7" s="114">
        <f>G7/E7*100</f>
        <v>84.967001564874238</v>
      </c>
      <c r="I7" s="115">
        <f>G7/F7*100</f>
        <v>79.876553738566827</v>
      </c>
    </row>
    <row r="8" spans="1:12" ht="15" customHeight="1" x14ac:dyDescent="0.25">
      <c r="A8" s="367"/>
      <c r="B8" s="159"/>
      <c r="C8" s="159" t="s">
        <v>20</v>
      </c>
      <c r="D8" s="159" t="s">
        <v>21</v>
      </c>
      <c r="E8" s="160">
        <v>9000</v>
      </c>
      <c r="F8" s="441">
        <v>10000</v>
      </c>
      <c r="G8" s="160">
        <v>8218</v>
      </c>
      <c r="H8" s="387">
        <f>G8/E8*100</f>
        <v>91.311111111111103</v>
      </c>
      <c r="I8" s="128">
        <f>G8/F8*100</f>
        <v>82.179999999999993</v>
      </c>
    </row>
    <row r="9" spans="1:12" x14ac:dyDescent="0.25">
      <c r="A9" s="161"/>
      <c r="B9" s="159"/>
      <c r="C9" s="159" t="s">
        <v>221</v>
      </c>
      <c r="D9" s="159" t="s">
        <v>22</v>
      </c>
      <c r="E9" s="160">
        <v>4000</v>
      </c>
      <c r="F9" s="441">
        <v>3000</v>
      </c>
      <c r="G9" s="160">
        <v>1254</v>
      </c>
      <c r="H9" s="387">
        <f>G9/E9*100</f>
        <v>31.35</v>
      </c>
      <c r="I9" s="128">
        <f>G9/F9*100</f>
        <v>41.8</v>
      </c>
    </row>
    <row r="10" spans="1:12" x14ac:dyDescent="0.25">
      <c r="A10" s="161"/>
      <c r="B10" s="159"/>
      <c r="C10" s="159" t="s">
        <v>23</v>
      </c>
      <c r="D10" s="159" t="s">
        <v>24</v>
      </c>
      <c r="E10" s="160">
        <v>800</v>
      </c>
      <c r="F10" s="441">
        <v>4000</v>
      </c>
      <c r="G10" s="160">
        <v>3740</v>
      </c>
      <c r="H10" s="387">
        <f t="shared" ref="H10:H15" si="0">G10/E10*100</f>
        <v>467.5</v>
      </c>
      <c r="I10" s="128">
        <f t="shared" ref="I10:I15" si="1">G10/F10*100</f>
        <v>93.5</v>
      </c>
    </row>
    <row r="11" spans="1:12" x14ac:dyDescent="0.25">
      <c r="A11" s="367"/>
      <c r="B11" s="162"/>
      <c r="C11" s="159" t="s">
        <v>268</v>
      </c>
      <c r="D11" s="159" t="s">
        <v>25</v>
      </c>
      <c r="E11" s="160">
        <v>51500</v>
      </c>
      <c r="F11" s="441">
        <v>63420</v>
      </c>
      <c r="G11" s="160">
        <v>53276</v>
      </c>
      <c r="H11" s="387">
        <f t="shared" si="0"/>
        <v>103.44854368932039</v>
      </c>
      <c r="I11" s="128">
        <f t="shared" si="1"/>
        <v>84.005045726900036</v>
      </c>
    </row>
    <row r="12" spans="1:12" x14ac:dyDescent="0.25">
      <c r="A12" s="367"/>
      <c r="B12" s="163"/>
      <c r="C12" s="164" t="s">
        <v>239</v>
      </c>
      <c r="D12" s="164" t="s">
        <v>26</v>
      </c>
      <c r="E12" s="160">
        <v>6300</v>
      </c>
      <c r="F12" s="441">
        <v>3300</v>
      </c>
      <c r="G12" s="160">
        <v>0</v>
      </c>
      <c r="H12" s="387">
        <f t="shared" si="0"/>
        <v>0</v>
      </c>
      <c r="I12" s="128">
        <f t="shared" si="1"/>
        <v>0</v>
      </c>
      <c r="L12" s="11"/>
    </row>
    <row r="13" spans="1:12" x14ac:dyDescent="0.25">
      <c r="A13" s="442"/>
      <c r="B13" s="163"/>
      <c r="C13" s="164" t="s">
        <v>367</v>
      </c>
      <c r="D13" s="165" t="s">
        <v>368</v>
      </c>
      <c r="E13" s="280">
        <v>13556</v>
      </c>
      <c r="F13" s="443">
        <v>7056</v>
      </c>
      <c r="G13" s="280">
        <v>6190</v>
      </c>
      <c r="H13" s="387">
        <f t="shared" si="0"/>
        <v>45.662437297137799</v>
      </c>
      <c r="I13" s="128">
        <f t="shared" si="1"/>
        <v>87.726757369614518</v>
      </c>
    </row>
    <row r="14" spans="1:12" ht="15.75" thickBot="1" x14ac:dyDescent="0.3">
      <c r="A14" s="442"/>
      <c r="B14" s="163"/>
      <c r="C14" s="164" t="s">
        <v>254</v>
      </c>
      <c r="D14" s="165" t="s">
        <v>134</v>
      </c>
      <c r="E14" s="280">
        <v>3030</v>
      </c>
      <c r="F14" s="443">
        <v>3030</v>
      </c>
      <c r="G14" s="280">
        <v>2251</v>
      </c>
      <c r="H14" s="444">
        <f t="shared" si="0"/>
        <v>74.290429042904293</v>
      </c>
      <c r="I14" s="131">
        <f t="shared" si="1"/>
        <v>74.290429042904293</v>
      </c>
    </row>
    <row r="15" spans="1:12" ht="16.5" thickBot="1" x14ac:dyDescent="0.3">
      <c r="A15" s="1072" t="s">
        <v>16</v>
      </c>
      <c r="B15" s="1073"/>
      <c r="C15" s="1074"/>
      <c r="D15" s="166"/>
      <c r="E15" s="133">
        <f>E7</f>
        <v>88186</v>
      </c>
      <c r="F15" s="134">
        <f>F7</f>
        <v>93806</v>
      </c>
      <c r="G15" s="133">
        <f>G7</f>
        <v>74929</v>
      </c>
      <c r="H15" s="135">
        <f t="shared" si="0"/>
        <v>84.967001564874238</v>
      </c>
      <c r="I15" s="136">
        <f t="shared" si="1"/>
        <v>79.876553738566827</v>
      </c>
      <c r="J15" s="402"/>
    </row>
    <row r="16" spans="1:12" ht="15.75" thickBot="1" x14ac:dyDescent="0.3"/>
    <row r="17" spans="1:14" x14ac:dyDescent="0.25">
      <c r="A17" s="56" t="s">
        <v>1</v>
      </c>
      <c r="B17" s="18" t="s">
        <v>2</v>
      </c>
      <c r="C17" s="57" t="s">
        <v>3</v>
      </c>
      <c r="D17" s="58"/>
      <c r="E17" s="18" t="s">
        <v>4</v>
      </c>
      <c r="F17" s="18" t="s">
        <v>290</v>
      </c>
      <c r="G17" s="19" t="s">
        <v>285</v>
      </c>
      <c r="H17" s="431" t="s">
        <v>286</v>
      </c>
      <c r="I17" s="432" t="s">
        <v>286</v>
      </c>
      <c r="N17" s="11"/>
    </row>
    <row r="18" spans="1:14" x14ac:dyDescent="0.25">
      <c r="A18" s="59" t="s">
        <v>5</v>
      </c>
      <c r="B18" s="23" t="s">
        <v>6</v>
      </c>
      <c r="C18" s="433" t="s">
        <v>7</v>
      </c>
      <c r="D18" s="60" t="s">
        <v>8</v>
      </c>
      <c r="E18" s="23" t="s">
        <v>289</v>
      </c>
      <c r="F18" s="23" t="s">
        <v>291</v>
      </c>
      <c r="G18" s="24" t="s">
        <v>354</v>
      </c>
      <c r="H18" s="434" t="s">
        <v>287</v>
      </c>
      <c r="I18" s="435" t="s">
        <v>288</v>
      </c>
    </row>
    <row r="19" spans="1:14" ht="15.75" thickBot="1" x14ac:dyDescent="0.3">
      <c r="A19" s="61" t="s">
        <v>9</v>
      </c>
      <c r="B19" s="29" t="s">
        <v>10</v>
      </c>
      <c r="C19" s="62"/>
      <c r="D19" s="63"/>
      <c r="E19" s="29">
        <v>2020</v>
      </c>
      <c r="F19" s="81">
        <f>F5</f>
        <v>44196</v>
      </c>
      <c r="G19" s="81">
        <f>G5</f>
        <v>44196</v>
      </c>
      <c r="H19" s="436" t="s">
        <v>225</v>
      </c>
      <c r="I19" s="437" t="s">
        <v>225</v>
      </c>
    </row>
    <row r="20" spans="1:14" ht="15.75" x14ac:dyDescent="0.25">
      <c r="A20" s="438" t="s">
        <v>295</v>
      </c>
      <c r="B20" s="439"/>
      <c r="C20" s="103"/>
      <c r="D20" s="98"/>
      <c r="E20" s="99"/>
      <c r="F20" s="48"/>
      <c r="G20" s="49"/>
      <c r="H20" s="34"/>
      <c r="I20" s="84"/>
      <c r="J20" s="404"/>
    </row>
    <row r="21" spans="1:14" x14ac:dyDescent="0.25">
      <c r="A21" s="169" t="s">
        <v>19</v>
      </c>
      <c r="B21" s="170" t="s">
        <v>270</v>
      </c>
      <c r="C21" s="171"/>
      <c r="D21" s="171"/>
      <c r="E21" s="172">
        <f>SUM(E22:E30)</f>
        <v>5793</v>
      </c>
      <c r="F21" s="158">
        <f t="shared" ref="F21:G21" si="2">SUM(F22:F30)</f>
        <v>14037.099999999999</v>
      </c>
      <c r="G21" s="172">
        <f t="shared" si="2"/>
        <v>865</v>
      </c>
      <c r="H21" s="173">
        <f>G21/E21*100</f>
        <v>14.93181425858795</v>
      </c>
      <c r="I21" s="109">
        <f>G21/F21*100</f>
        <v>6.1622414886265684</v>
      </c>
      <c r="J21" s="404"/>
    </row>
    <row r="22" spans="1:14" s="45" customFormat="1" ht="25.5" x14ac:dyDescent="0.2">
      <c r="A22" s="143"/>
      <c r="B22" s="445" t="s">
        <v>369</v>
      </c>
      <c r="C22" s="446" t="s">
        <v>302</v>
      </c>
      <c r="D22" s="143" t="s">
        <v>25</v>
      </c>
      <c r="E22" s="447">
        <v>1339</v>
      </c>
      <c r="F22" s="448">
        <f>E22</f>
        <v>1339</v>
      </c>
      <c r="G22" s="176">
        <v>0</v>
      </c>
      <c r="H22" s="148">
        <f t="shared" ref="H22:H28" si="3">G22/E22*100</f>
        <v>0</v>
      </c>
      <c r="I22" s="149">
        <f>G22/F22*100</f>
        <v>0</v>
      </c>
    </row>
    <row r="23" spans="1:14" s="45" customFormat="1" x14ac:dyDescent="0.2">
      <c r="A23" s="143"/>
      <c r="B23" s="445" t="s">
        <v>370</v>
      </c>
      <c r="C23" s="446" t="s">
        <v>303</v>
      </c>
      <c r="D23" s="143" t="s">
        <v>25</v>
      </c>
      <c r="E23" s="447">
        <v>480</v>
      </c>
      <c r="F23" s="448">
        <f t="shared" ref="F23:F24" si="4">E23</f>
        <v>480</v>
      </c>
      <c r="G23" s="176">
        <v>35</v>
      </c>
      <c r="H23" s="148">
        <f t="shared" si="3"/>
        <v>7.291666666666667</v>
      </c>
      <c r="I23" s="149">
        <f t="shared" ref="I23:I30" si="5">G23/F23*100</f>
        <v>7.291666666666667</v>
      </c>
    </row>
    <row r="24" spans="1:14" s="45" customFormat="1" ht="25.5" x14ac:dyDescent="0.2">
      <c r="A24" s="143"/>
      <c r="B24" s="445" t="s">
        <v>371</v>
      </c>
      <c r="C24" s="446" t="s">
        <v>304</v>
      </c>
      <c r="D24" s="143" t="s">
        <v>25</v>
      </c>
      <c r="E24" s="447">
        <v>187</v>
      </c>
      <c r="F24" s="448">
        <f t="shared" si="4"/>
        <v>187</v>
      </c>
      <c r="G24" s="176">
        <v>0</v>
      </c>
      <c r="H24" s="148">
        <f t="shared" si="3"/>
        <v>0</v>
      </c>
      <c r="I24" s="149">
        <f t="shared" si="5"/>
        <v>0</v>
      </c>
    </row>
    <row r="25" spans="1:14" s="45" customFormat="1" x14ac:dyDescent="0.2">
      <c r="A25" s="143"/>
      <c r="B25" s="445" t="s">
        <v>372</v>
      </c>
      <c r="C25" s="446" t="s">
        <v>373</v>
      </c>
      <c r="D25" s="143" t="s">
        <v>25</v>
      </c>
      <c r="E25" s="447">
        <v>0</v>
      </c>
      <c r="F25" s="448">
        <v>680</v>
      </c>
      <c r="G25" s="176">
        <v>672</v>
      </c>
      <c r="H25" s="148">
        <v>0</v>
      </c>
      <c r="I25" s="149">
        <f>G25/F25*100</f>
        <v>98.82352941176471</v>
      </c>
    </row>
    <row r="26" spans="1:14" s="45" customFormat="1" ht="15" customHeight="1" x14ac:dyDescent="0.2">
      <c r="A26" s="143"/>
      <c r="B26" s="445" t="s">
        <v>374</v>
      </c>
      <c r="C26" s="446" t="s">
        <v>335</v>
      </c>
      <c r="D26" s="143" t="s">
        <v>25</v>
      </c>
      <c r="E26" s="447">
        <v>237</v>
      </c>
      <c r="F26" s="448">
        <v>473.7</v>
      </c>
      <c r="G26" s="176">
        <v>0</v>
      </c>
      <c r="H26" s="148">
        <f t="shared" si="3"/>
        <v>0</v>
      </c>
      <c r="I26" s="149">
        <f t="shared" si="5"/>
        <v>0</v>
      </c>
    </row>
    <row r="27" spans="1:14" s="45" customFormat="1" ht="25.5" x14ac:dyDescent="0.2">
      <c r="A27" s="143"/>
      <c r="B27" s="445" t="s">
        <v>375</v>
      </c>
      <c r="C27" s="446" t="s">
        <v>305</v>
      </c>
      <c r="D27" s="143" t="s">
        <v>25</v>
      </c>
      <c r="E27" s="447">
        <v>3050</v>
      </c>
      <c r="F27" s="448">
        <v>0</v>
      </c>
      <c r="G27" s="176">
        <v>0</v>
      </c>
      <c r="H27" s="148">
        <f t="shared" si="3"/>
        <v>0</v>
      </c>
      <c r="I27" s="149">
        <v>0</v>
      </c>
    </row>
    <row r="28" spans="1:14" s="45" customFormat="1" ht="15" customHeight="1" x14ac:dyDescent="0.2">
      <c r="A28" s="143"/>
      <c r="B28" s="445" t="s">
        <v>376</v>
      </c>
      <c r="C28" s="446" t="s">
        <v>334</v>
      </c>
      <c r="D28" s="143" t="s">
        <v>25</v>
      </c>
      <c r="E28" s="447">
        <v>500</v>
      </c>
      <c r="F28" s="448">
        <v>2377.1999999999998</v>
      </c>
      <c r="G28" s="176">
        <v>118</v>
      </c>
      <c r="H28" s="148">
        <f t="shared" si="3"/>
        <v>23.599999999999998</v>
      </c>
      <c r="I28" s="149">
        <f t="shared" si="5"/>
        <v>4.9638229850243984</v>
      </c>
    </row>
    <row r="29" spans="1:14" s="45" customFormat="1" ht="15" customHeight="1" x14ac:dyDescent="0.2">
      <c r="A29" s="143"/>
      <c r="B29" s="406">
        <v>81307020120</v>
      </c>
      <c r="C29" s="174" t="s">
        <v>377</v>
      </c>
      <c r="D29" s="143" t="s">
        <v>25</v>
      </c>
      <c r="E29" s="177">
        <v>0</v>
      </c>
      <c r="F29" s="449">
        <v>3000</v>
      </c>
      <c r="G29" s="176">
        <v>0</v>
      </c>
      <c r="H29" s="148">
        <v>0</v>
      </c>
      <c r="I29" s="149">
        <f t="shared" si="5"/>
        <v>0</v>
      </c>
    </row>
    <row r="30" spans="1:14" s="451" customFormat="1" ht="27" customHeight="1" x14ac:dyDescent="0.2">
      <c r="A30" s="260"/>
      <c r="B30" s="450">
        <v>80515090316</v>
      </c>
      <c r="C30" s="174" t="s">
        <v>378</v>
      </c>
      <c r="D30" s="260" t="s">
        <v>25</v>
      </c>
      <c r="E30" s="177">
        <v>0</v>
      </c>
      <c r="F30" s="449">
        <v>5500.2</v>
      </c>
      <c r="G30" s="176">
        <v>40</v>
      </c>
      <c r="H30" s="148">
        <v>0</v>
      </c>
      <c r="I30" s="149">
        <f t="shared" si="5"/>
        <v>0.72724628195338348</v>
      </c>
    </row>
    <row r="31" spans="1:14" s="451" customFormat="1" ht="15" customHeight="1" x14ac:dyDescent="0.2">
      <c r="A31" s="260"/>
      <c r="B31" s="260"/>
      <c r="C31" s="174"/>
      <c r="D31" s="260"/>
      <c r="E31" s="177"/>
      <c r="F31" s="449"/>
      <c r="G31" s="176"/>
      <c r="H31" s="148"/>
      <c r="I31" s="149"/>
    </row>
    <row r="32" spans="1:14" s="451" customFormat="1" x14ac:dyDescent="0.2">
      <c r="A32" s="452" t="s">
        <v>306</v>
      </c>
      <c r="B32" s="180" t="s">
        <v>207</v>
      </c>
      <c r="C32" s="181"/>
      <c r="D32" s="181"/>
      <c r="E32" s="182">
        <f>SUM(E33)</f>
        <v>1098</v>
      </c>
      <c r="F32" s="453">
        <f t="shared" ref="F32:G32" si="6">SUM(F33)</f>
        <v>0</v>
      </c>
      <c r="G32" s="182">
        <f t="shared" si="6"/>
        <v>0</v>
      </c>
      <c r="H32" s="140">
        <f>G32/E32*100</f>
        <v>0</v>
      </c>
      <c r="I32" s="141">
        <v>0</v>
      </c>
    </row>
    <row r="33" spans="1:9" s="451" customFormat="1" ht="26.25" thickBot="1" x14ac:dyDescent="0.25">
      <c r="A33" s="271"/>
      <c r="B33" s="454" t="s">
        <v>379</v>
      </c>
      <c r="C33" s="455" t="s">
        <v>307</v>
      </c>
      <c r="D33" s="271" t="s">
        <v>25</v>
      </c>
      <c r="E33" s="456">
        <v>1098</v>
      </c>
      <c r="F33" s="457">
        <v>0</v>
      </c>
      <c r="G33" s="458">
        <v>0</v>
      </c>
      <c r="H33" s="459">
        <f t="shared" ref="H33:H34" si="7">G33/E33*100</f>
        <v>0</v>
      </c>
      <c r="I33" s="460">
        <v>0</v>
      </c>
    </row>
    <row r="34" spans="1:9" ht="16.5" thickBot="1" x14ac:dyDescent="0.3">
      <c r="A34" s="1072" t="s">
        <v>319</v>
      </c>
      <c r="B34" s="1073"/>
      <c r="C34" s="1074"/>
      <c r="D34" s="166"/>
      <c r="E34" s="167">
        <f>E21+E32</f>
        <v>6891</v>
      </c>
      <c r="F34" s="168">
        <f>F21+F32</f>
        <v>14037.099999999999</v>
      </c>
      <c r="G34" s="167">
        <f>G21+G32</f>
        <v>865</v>
      </c>
      <c r="H34" s="135">
        <f t="shared" si="7"/>
        <v>12.552604846901755</v>
      </c>
      <c r="I34" s="136">
        <f>G34/F34*100</f>
        <v>6.1622414886265684</v>
      </c>
    </row>
    <row r="35" spans="1:9" ht="15" customHeight="1" thickBot="1" x14ac:dyDescent="0.3">
      <c r="F35" s="10"/>
    </row>
    <row r="36" spans="1:9" ht="16.5" thickBot="1" x14ac:dyDescent="0.3">
      <c r="A36" s="1072" t="s">
        <v>321</v>
      </c>
      <c r="B36" s="1073"/>
      <c r="C36" s="1074"/>
      <c r="D36" s="166"/>
      <c r="E36" s="167">
        <f>E15+E34</f>
        <v>95077</v>
      </c>
      <c r="F36" s="168">
        <f>F15+F34</f>
        <v>107843.1</v>
      </c>
      <c r="G36" s="167">
        <f>G15+G34</f>
        <v>75794</v>
      </c>
      <c r="H36" s="135">
        <f>G36/E36*100</f>
        <v>79.71854391703566</v>
      </c>
      <c r="I36" s="136">
        <f>G36/F36*100</f>
        <v>70.281733370053345</v>
      </c>
    </row>
  </sheetData>
  <mergeCells count="3">
    <mergeCell ref="A15:C15"/>
    <mergeCell ref="A34:C34"/>
    <mergeCell ref="A36:C36"/>
  </mergeCells>
  <pageMargins left="0.23622047244094491" right="0.23622047244094491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F983-8C11-4722-A7E8-214009B48195}">
  <sheetPr>
    <pageSetUpPr fitToPage="1"/>
  </sheetPr>
  <dimension ref="A1:J29"/>
  <sheetViews>
    <sheetView zoomScaleNormal="100" workbookViewId="0">
      <selection activeCell="G24" sqref="G24"/>
    </sheetView>
  </sheetViews>
  <sheetFormatPr defaultRowHeight="15" x14ac:dyDescent="0.25"/>
  <cols>
    <col min="1" max="1" width="12.7109375" style="1" customWidth="1"/>
    <col min="2" max="2" width="12.5703125" style="1" customWidth="1"/>
    <col min="3" max="3" width="41.5703125" style="1" customWidth="1"/>
    <col min="4" max="4" width="39.7109375" style="1" customWidth="1"/>
    <col min="5" max="5" width="14.7109375" style="1" customWidth="1"/>
    <col min="6" max="6" width="15.85546875" style="1" customWidth="1"/>
    <col min="7" max="7" width="14.7109375" style="1" customWidth="1"/>
    <col min="8" max="9" width="9.28515625" style="1" customWidth="1"/>
    <col min="10" max="16384" width="9.140625" style="1"/>
  </cols>
  <sheetData>
    <row r="1" spans="1:9" ht="18" x14ac:dyDescent="0.25">
      <c r="C1" s="198"/>
    </row>
    <row r="2" spans="1:9" ht="15.75" x14ac:dyDescent="0.25">
      <c r="A2" s="197" t="s">
        <v>27</v>
      </c>
    </row>
    <row r="3" spans="1:9" ht="16.5" thickBot="1" x14ac:dyDescent="0.3">
      <c r="A3" s="117"/>
      <c r="B3" s="116"/>
      <c r="C3" s="117"/>
      <c r="D3" s="117"/>
      <c r="I3" s="13" t="s">
        <v>380</v>
      </c>
    </row>
    <row r="4" spans="1:9" x14ac:dyDescent="0.25">
      <c r="A4" s="56" t="s">
        <v>1</v>
      </c>
      <c r="B4" s="18" t="s">
        <v>2</v>
      </c>
      <c r="C4" s="57" t="s">
        <v>3</v>
      </c>
      <c r="D4" s="18"/>
      <c r="E4" s="18" t="s">
        <v>4</v>
      </c>
      <c r="F4" s="18" t="s">
        <v>290</v>
      </c>
      <c r="G4" s="19" t="s">
        <v>285</v>
      </c>
      <c r="H4" s="18" t="s">
        <v>286</v>
      </c>
      <c r="I4" s="79" t="s">
        <v>286</v>
      </c>
    </row>
    <row r="5" spans="1:9" x14ac:dyDescent="0.25">
      <c r="A5" s="59" t="s">
        <v>5</v>
      </c>
      <c r="B5" s="23" t="s">
        <v>6</v>
      </c>
      <c r="C5" s="433" t="s">
        <v>7</v>
      </c>
      <c r="D5" s="60" t="s">
        <v>8</v>
      </c>
      <c r="E5" s="23" t="s">
        <v>289</v>
      </c>
      <c r="F5" s="23" t="s">
        <v>291</v>
      </c>
      <c r="G5" s="24" t="s">
        <v>354</v>
      </c>
      <c r="H5" s="23" t="s">
        <v>287</v>
      </c>
      <c r="I5" s="55" t="s">
        <v>288</v>
      </c>
    </row>
    <row r="6" spans="1:9" ht="15.75" thickBot="1" x14ac:dyDescent="0.3">
      <c r="A6" s="61" t="s">
        <v>9</v>
      </c>
      <c r="B6" s="29" t="s">
        <v>10</v>
      </c>
      <c r="C6" s="62"/>
      <c r="D6" s="63"/>
      <c r="E6" s="29">
        <v>2020</v>
      </c>
      <c r="F6" s="461">
        <f>[1]Kap.01!F11</f>
        <v>44196</v>
      </c>
      <c r="G6" s="461">
        <f>F6</f>
        <v>44196</v>
      </c>
      <c r="H6" s="461" t="s">
        <v>225</v>
      </c>
      <c r="I6" s="30" t="s">
        <v>225</v>
      </c>
    </row>
    <row r="7" spans="1:9" ht="15.75" x14ac:dyDescent="0.25">
      <c r="A7" s="101" t="s">
        <v>11</v>
      </c>
      <c r="B7" s="102"/>
      <c r="C7" s="103"/>
      <c r="D7" s="104"/>
      <c r="E7" s="462"/>
      <c r="F7" s="463"/>
      <c r="G7" s="463"/>
      <c r="H7" s="463"/>
      <c r="I7" s="35"/>
    </row>
    <row r="8" spans="1:9" x14ac:dyDescent="0.25">
      <c r="A8" s="383" t="s">
        <v>28</v>
      </c>
      <c r="B8" s="464" t="s">
        <v>29</v>
      </c>
      <c r="C8" s="465"/>
      <c r="D8" s="466"/>
      <c r="E8" s="124">
        <f>SUM(E9:E11)</f>
        <v>2060</v>
      </c>
      <c r="F8" s="125">
        <f>SUM(F9:F11)</f>
        <v>2030</v>
      </c>
      <c r="G8" s="124">
        <f>SUM(G9:G11)</f>
        <v>1213</v>
      </c>
      <c r="H8" s="114">
        <f t="shared" ref="H8:H12" si="0">G8/E8*100</f>
        <v>58.883495145631073</v>
      </c>
      <c r="I8" s="115">
        <f>G8/F8*100</f>
        <v>59.75369458128079</v>
      </c>
    </row>
    <row r="9" spans="1:9" ht="15" customHeight="1" x14ac:dyDescent="0.25">
      <c r="A9" s="161"/>
      <c r="B9" s="162"/>
      <c r="C9" s="189" t="s">
        <v>23</v>
      </c>
      <c r="D9" s="188" t="s">
        <v>30</v>
      </c>
      <c r="E9" s="467">
        <v>380</v>
      </c>
      <c r="F9" s="468">
        <v>350</v>
      </c>
      <c r="G9" s="469">
        <v>131</v>
      </c>
      <c r="H9" s="387">
        <f t="shared" si="0"/>
        <v>34.473684210526315</v>
      </c>
      <c r="I9" s="128">
        <f>G9/F9*100</f>
        <v>37.428571428571431</v>
      </c>
    </row>
    <row r="10" spans="1:9" ht="15" customHeight="1" x14ac:dyDescent="0.25">
      <c r="A10" s="186"/>
      <c r="B10" s="162"/>
      <c r="C10" s="187" t="s">
        <v>263</v>
      </c>
      <c r="D10" s="470" t="s">
        <v>30</v>
      </c>
      <c r="E10" s="471">
        <v>1500</v>
      </c>
      <c r="F10" s="472">
        <v>1500</v>
      </c>
      <c r="G10" s="473">
        <v>1020</v>
      </c>
      <c r="H10" s="387">
        <f t="shared" si="0"/>
        <v>68</v>
      </c>
      <c r="I10" s="128">
        <f>G10/F10*100</f>
        <v>68</v>
      </c>
    </row>
    <row r="11" spans="1:9" ht="15" customHeight="1" thickBot="1" x14ac:dyDescent="0.3">
      <c r="A11" s="186"/>
      <c r="B11" s="190"/>
      <c r="C11" s="455" t="s">
        <v>274</v>
      </c>
      <c r="D11" s="474" t="s">
        <v>30</v>
      </c>
      <c r="E11" s="475">
        <v>180</v>
      </c>
      <c r="F11" s="476">
        <v>180</v>
      </c>
      <c r="G11" s="477">
        <v>62</v>
      </c>
      <c r="H11" s="444">
        <f t="shared" si="0"/>
        <v>34.444444444444443</v>
      </c>
      <c r="I11" s="131">
        <f>G11/F11*100</f>
        <v>34.444444444444443</v>
      </c>
    </row>
    <row r="12" spans="1:9" ht="16.5" customHeight="1" thickBot="1" x14ac:dyDescent="0.3">
      <c r="A12" s="1075" t="s">
        <v>16</v>
      </c>
      <c r="B12" s="1076"/>
      <c r="C12" s="1077"/>
      <c r="D12" s="478"/>
      <c r="E12" s="133">
        <f>E8</f>
        <v>2060</v>
      </c>
      <c r="F12" s="134">
        <f>F8</f>
        <v>2030</v>
      </c>
      <c r="G12" s="133">
        <f>G8</f>
        <v>1213</v>
      </c>
      <c r="H12" s="135">
        <f t="shared" si="0"/>
        <v>58.883495145631073</v>
      </c>
      <c r="I12" s="401">
        <f>G12/F12*100</f>
        <v>59.75369458128079</v>
      </c>
    </row>
    <row r="14" spans="1:9" ht="15.75" thickBot="1" x14ac:dyDescent="0.3"/>
    <row r="15" spans="1:9" x14ac:dyDescent="0.25">
      <c r="A15" s="56" t="s">
        <v>1</v>
      </c>
      <c r="B15" s="18" t="s">
        <v>2</v>
      </c>
      <c r="C15" s="57" t="s">
        <v>3</v>
      </c>
      <c r="D15" s="18"/>
      <c r="E15" s="18" t="s">
        <v>4</v>
      </c>
      <c r="F15" s="18" t="s">
        <v>290</v>
      </c>
      <c r="G15" s="19" t="s">
        <v>285</v>
      </c>
      <c r="H15" s="18" t="s">
        <v>286</v>
      </c>
      <c r="I15" s="79" t="s">
        <v>286</v>
      </c>
    </row>
    <row r="16" spans="1:9" x14ac:dyDescent="0.25">
      <c r="A16" s="59" t="s">
        <v>5</v>
      </c>
      <c r="B16" s="23" t="s">
        <v>6</v>
      </c>
      <c r="C16" s="433" t="s">
        <v>7</v>
      </c>
      <c r="D16" s="60" t="s">
        <v>8</v>
      </c>
      <c r="E16" s="23" t="s">
        <v>289</v>
      </c>
      <c r="F16" s="23" t="s">
        <v>291</v>
      </c>
      <c r="G16" s="24" t="s">
        <v>354</v>
      </c>
      <c r="H16" s="23" t="s">
        <v>287</v>
      </c>
      <c r="I16" s="55" t="s">
        <v>288</v>
      </c>
    </row>
    <row r="17" spans="1:10" ht="15.75" thickBot="1" x14ac:dyDescent="0.3">
      <c r="A17" s="61" t="s">
        <v>9</v>
      </c>
      <c r="B17" s="29" t="s">
        <v>10</v>
      </c>
      <c r="C17" s="62"/>
      <c r="D17" s="63"/>
      <c r="E17" s="29">
        <v>2020</v>
      </c>
      <c r="F17" s="461">
        <f>F6</f>
        <v>44196</v>
      </c>
      <c r="G17" s="461">
        <f>G6</f>
        <v>44196</v>
      </c>
      <c r="H17" s="461" t="s">
        <v>225</v>
      </c>
      <c r="I17" s="30" t="s">
        <v>225</v>
      </c>
    </row>
    <row r="18" spans="1:10" ht="15.75" x14ac:dyDescent="0.25">
      <c r="A18" s="101" t="s">
        <v>295</v>
      </c>
      <c r="B18" s="102"/>
      <c r="C18" s="103"/>
      <c r="D18" s="104"/>
      <c r="E18" s="105"/>
      <c r="F18" s="48"/>
      <c r="G18" s="83"/>
      <c r="H18" s="50"/>
      <c r="I18" s="51"/>
      <c r="J18" s="404"/>
    </row>
    <row r="19" spans="1:10" x14ac:dyDescent="0.25">
      <c r="A19" s="179" t="s">
        <v>28</v>
      </c>
      <c r="B19" s="195" t="s">
        <v>29</v>
      </c>
      <c r="C19" s="195"/>
      <c r="D19" s="195"/>
      <c r="E19" s="182">
        <f>SUM(E20:E26)</f>
        <v>9925</v>
      </c>
      <c r="F19" s="183">
        <f t="shared" ref="F19:G19" si="1">SUM(F20:F26)</f>
        <v>68005</v>
      </c>
      <c r="G19" s="182">
        <f t="shared" si="1"/>
        <v>2267</v>
      </c>
      <c r="H19" s="140">
        <f>G19/E19*100</f>
        <v>22.841309823677584</v>
      </c>
      <c r="I19" s="141">
        <f>G19/F19*100</f>
        <v>3.333578413351959</v>
      </c>
    </row>
    <row r="20" spans="1:10" s="45" customFormat="1" ht="15" customHeight="1" x14ac:dyDescent="0.2">
      <c r="A20" s="479"/>
      <c r="B20" s="196" t="s">
        <v>381</v>
      </c>
      <c r="C20" s="174" t="s">
        <v>308</v>
      </c>
      <c r="D20" s="159" t="s">
        <v>30</v>
      </c>
      <c r="E20" s="480">
        <v>695</v>
      </c>
      <c r="F20" s="481">
        <v>695</v>
      </c>
      <c r="G20" s="176">
        <v>658</v>
      </c>
      <c r="H20" s="148">
        <f t="shared" ref="H20:H27" si="2">G20/E20*100</f>
        <v>94.676258992805757</v>
      </c>
      <c r="I20" s="149">
        <f>G20/F20*100</f>
        <v>94.676258992805757</v>
      </c>
    </row>
    <row r="21" spans="1:10" s="45" customFormat="1" ht="15" customHeight="1" x14ac:dyDescent="0.2">
      <c r="A21" s="479"/>
      <c r="B21" s="196" t="s">
        <v>382</v>
      </c>
      <c r="C21" s="174" t="s">
        <v>309</v>
      </c>
      <c r="D21" s="159" t="s">
        <v>30</v>
      </c>
      <c r="E21" s="480">
        <v>100</v>
      </c>
      <c r="F21" s="481">
        <v>100</v>
      </c>
      <c r="G21" s="176">
        <v>0</v>
      </c>
      <c r="H21" s="148">
        <f t="shared" si="2"/>
        <v>0</v>
      </c>
      <c r="I21" s="149">
        <f t="shared" ref="I21:I27" si="3">G21/F21*100</f>
        <v>0</v>
      </c>
    </row>
    <row r="22" spans="1:10" s="45" customFormat="1" ht="25.5" x14ac:dyDescent="0.2">
      <c r="A22" s="411"/>
      <c r="B22" s="196" t="s">
        <v>383</v>
      </c>
      <c r="C22" s="174" t="s">
        <v>310</v>
      </c>
      <c r="D22" s="482" t="s">
        <v>30</v>
      </c>
      <c r="E22" s="480">
        <v>730</v>
      </c>
      <c r="F22" s="481">
        <v>730</v>
      </c>
      <c r="G22" s="176">
        <v>181</v>
      </c>
      <c r="H22" s="148">
        <f t="shared" si="2"/>
        <v>24.794520547945208</v>
      </c>
      <c r="I22" s="149">
        <f t="shared" si="3"/>
        <v>24.794520547945208</v>
      </c>
    </row>
    <row r="23" spans="1:10" s="45" customFormat="1" ht="25.5" x14ac:dyDescent="0.2">
      <c r="A23" s="411"/>
      <c r="B23" s="196" t="s">
        <v>384</v>
      </c>
      <c r="C23" s="174" t="s">
        <v>311</v>
      </c>
      <c r="D23" s="482" t="s">
        <v>30</v>
      </c>
      <c r="E23" s="480">
        <v>1069</v>
      </c>
      <c r="F23" s="481">
        <v>1069</v>
      </c>
      <c r="G23" s="176">
        <v>0</v>
      </c>
      <c r="H23" s="148">
        <f t="shared" si="2"/>
        <v>0</v>
      </c>
      <c r="I23" s="149">
        <f>G23/F23*100</f>
        <v>0</v>
      </c>
    </row>
    <row r="24" spans="1:10" s="45" customFormat="1" ht="25.5" x14ac:dyDescent="0.2">
      <c r="A24" s="411"/>
      <c r="B24" s="196" t="s">
        <v>385</v>
      </c>
      <c r="C24" s="174" t="s">
        <v>386</v>
      </c>
      <c r="D24" s="482" t="s">
        <v>30</v>
      </c>
      <c r="E24" s="480">
        <v>5903</v>
      </c>
      <c r="F24" s="481">
        <v>5903</v>
      </c>
      <c r="G24" s="176">
        <v>0</v>
      </c>
      <c r="H24" s="148">
        <f t="shared" si="2"/>
        <v>0</v>
      </c>
      <c r="I24" s="149">
        <f t="shared" si="3"/>
        <v>0</v>
      </c>
    </row>
    <row r="25" spans="1:10" s="45" customFormat="1" ht="25.5" x14ac:dyDescent="0.2">
      <c r="A25" s="411"/>
      <c r="B25" s="196" t="s">
        <v>387</v>
      </c>
      <c r="C25" s="483" t="s">
        <v>388</v>
      </c>
      <c r="D25" s="482" t="s">
        <v>30</v>
      </c>
      <c r="E25" s="480">
        <v>1428</v>
      </c>
      <c r="F25" s="481">
        <v>1428</v>
      </c>
      <c r="G25" s="176">
        <v>1428</v>
      </c>
      <c r="H25" s="148">
        <f t="shared" si="2"/>
        <v>100</v>
      </c>
      <c r="I25" s="149">
        <f t="shared" si="3"/>
        <v>100</v>
      </c>
    </row>
    <row r="26" spans="1:10" s="45" customFormat="1" ht="15" customHeight="1" thickBot="1" x14ac:dyDescent="0.25">
      <c r="A26" s="411"/>
      <c r="B26" s="484" t="s">
        <v>389</v>
      </c>
      <c r="C26" s="174" t="s">
        <v>390</v>
      </c>
      <c r="D26" s="482" t="s">
        <v>30</v>
      </c>
      <c r="E26" s="480">
        <v>0</v>
      </c>
      <c r="F26" s="481">
        <v>58080</v>
      </c>
      <c r="G26" s="176">
        <v>0</v>
      </c>
      <c r="H26" s="364" t="s">
        <v>352</v>
      </c>
      <c r="I26" s="149">
        <f t="shared" si="3"/>
        <v>0</v>
      </c>
    </row>
    <row r="27" spans="1:10" ht="16.5" thickBot="1" x14ac:dyDescent="0.3">
      <c r="A27" s="1078" t="s">
        <v>319</v>
      </c>
      <c r="B27" s="1073"/>
      <c r="C27" s="1074"/>
      <c r="D27" s="191"/>
      <c r="E27" s="167">
        <f>E19</f>
        <v>9925</v>
      </c>
      <c r="F27" s="168">
        <f>F19</f>
        <v>68005</v>
      </c>
      <c r="G27" s="167">
        <f>G19</f>
        <v>2267</v>
      </c>
      <c r="H27" s="192">
        <f t="shared" si="2"/>
        <v>22.841309823677584</v>
      </c>
      <c r="I27" s="193">
        <f t="shared" si="3"/>
        <v>3.333578413351959</v>
      </c>
    </row>
    <row r="28" spans="1:10" ht="15.75" thickBot="1" x14ac:dyDescent="0.3">
      <c r="F28" s="10"/>
    </row>
    <row r="29" spans="1:10" ht="16.5" thickBot="1" x14ac:dyDescent="0.3">
      <c r="A29" s="1078" t="s">
        <v>326</v>
      </c>
      <c r="B29" s="1073"/>
      <c r="C29" s="1074"/>
      <c r="D29" s="191"/>
      <c r="E29" s="167">
        <f>E12+E27</f>
        <v>11985</v>
      </c>
      <c r="F29" s="168">
        <f>F12+F27</f>
        <v>70035</v>
      </c>
      <c r="G29" s="167">
        <f>G12+G27</f>
        <v>3480</v>
      </c>
      <c r="H29" s="192">
        <f t="shared" ref="H29" si="4">G29/E29*100</f>
        <v>29.036295369211512</v>
      </c>
      <c r="I29" s="193">
        <f t="shared" ref="I29" si="5">G29/F29*100</f>
        <v>4.9689440993788816</v>
      </c>
    </row>
  </sheetData>
  <mergeCells count="3">
    <mergeCell ref="A12:C12"/>
    <mergeCell ref="A27:C27"/>
    <mergeCell ref="A29:C29"/>
  </mergeCells>
  <pageMargins left="0.31496062992125984" right="0" top="0.39370078740157483" bottom="0.39370078740157483" header="0" footer="0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698DD-D2DB-452F-8712-247CA2EB6BEF}">
  <dimension ref="A2:P313"/>
  <sheetViews>
    <sheetView zoomScaleNormal="100" workbookViewId="0">
      <selection activeCell="O13" sqref="O13"/>
    </sheetView>
  </sheetViews>
  <sheetFormatPr defaultRowHeight="15" x14ac:dyDescent="0.25"/>
  <cols>
    <col min="1" max="1" width="9.5703125" customWidth="1"/>
    <col min="2" max="2" width="13.85546875" customWidth="1"/>
    <col min="3" max="3" width="56.85546875" customWidth="1"/>
    <col min="4" max="4" width="36.140625" customWidth="1"/>
    <col min="5" max="5" width="16.5703125" customWidth="1"/>
    <col min="6" max="6" width="16.5703125" style="9" customWidth="1"/>
    <col min="7" max="7" width="16.5703125" customWidth="1"/>
    <col min="8" max="8" width="10.5703125" customWidth="1"/>
    <col min="9" max="9" width="12.140625" customWidth="1"/>
    <col min="11" max="11" width="9.140625" hidden="1" customWidth="1"/>
    <col min="12" max="12" width="22.85546875" hidden="1" customWidth="1"/>
  </cols>
  <sheetData>
    <row r="2" spans="1:9" ht="15.75" x14ac:dyDescent="0.25">
      <c r="A2" s="485" t="s">
        <v>31</v>
      </c>
      <c r="B2" s="486"/>
      <c r="C2" s="486"/>
      <c r="D2" s="486"/>
    </row>
    <row r="3" spans="1:9" ht="16.5" thickBot="1" x14ac:dyDescent="0.3">
      <c r="A3" s="487"/>
      <c r="B3" s="485"/>
      <c r="C3" s="487"/>
      <c r="D3" s="487"/>
      <c r="I3" s="4" t="s">
        <v>391</v>
      </c>
    </row>
    <row r="4" spans="1:9" x14ac:dyDescent="0.25">
      <c r="A4" s="488" t="s">
        <v>1</v>
      </c>
      <c r="B4" s="489" t="s">
        <v>2</v>
      </c>
      <c r="C4" s="490" t="s">
        <v>3</v>
      </c>
      <c r="D4" s="491"/>
      <c r="E4" s="492" t="s">
        <v>4</v>
      </c>
      <c r="F4" s="493" t="s">
        <v>290</v>
      </c>
      <c r="G4" s="494" t="s">
        <v>285</v>
      </c>
      <c r="H4" s="492" t="s">
        <v>286</v>
      </c>
      <c r="I4" s="2" t="s">
        <v>286</v>
      </c>
    </row>
    <row r="5" spans="1:9" x14ac:dyDescent="0.25">
      <c r="A5" s="495" t="s">
        <v>5</v>
      </c>
      <c r="B5" s="496" t="s">
        <v>6</v>
      </c>
      <c r="C5" s="497" t="s">
        <v>7</v>
      </c>
      <c r="D5" s="498" t="s">
        <v>8</v>
      </c>
      <c r="E5" s="499" t="s">
        <v>289</v>
      </c>
      <c r="F5" s="500" t="s">
        <v>291</v>
      </c>
      <c r="G5" s="501" t="s">
        <v>354</v>
      </c>
      <c r="H5" s="499" t="s">
        <v>287</v>
      </c>
      <c r="I5" s="3" t="s">
        <v>288</v>
      </c>
    </row>
    <row r="6" spans="1:9" ht="15.75" thickBot="1" x14ac:dyDescent="0.3">
      <c r="A6" s="502" t="s">
        <v>9</v>
      </c>
      <c r="B6" s="503" t="s">
        <v>10</v>
      </c>
      <c r="C6" s="504"/>
      <c r="D6" s="505"/>
      <c r="E6" s="506">
        <v>2020</v>
      </c>
      <c r="F6" s="507">
        <f>[1]Kap.01!F11</f>
        <v>44196</v>
      </c>
      <c r="G6" s="507">
        <f>F6</f>
        <v>44196</v>
      </c>
      <c r="H6" s="507" t="s">
        <v>225</v>
      </c>
      <c r="I6" s="508" t="s">
        <v>225</v>
      </c>
    </row>
    <row r="7" spans="1:9" ht="14.1" customHeight="1" x14ac:dyDescent="0.25">
      <c r="A7" s="509" t="s">
        <v>11</v>
      </c>
      <c r="B7" s="510"/>
      <c r="C7" s="510"/>
      <c r="D7" s="511"/>
      <c r="E7" s="512"/>
      <c r="F7" s="513"/>
      <c r="G7" s="512"/>
      <c r="H7" s="512"/>
      <c r="I7" s="514"/>
    </row>
    <row r="8" spans="1:9" ht="14.1" customHeight="1" x14ac:dyDescent="0.25">
      <c r="A8" s="515" t="s">
        <v>32</v>
      </c>
      <c r="B8" s="516" t="s">
        <v>33</v>
      </c>
      <c r="C8" s="517"/>
      <c r="D8" s="518"/>
      <c r="E8" s="519">
        <f>E9+E77+E172+E176+E179</f>
        <v>161831</v>
      </c>
      <c r="F8" s="520">
        <f t="shared" ref="F8" si="0">F9+F77+F172+F176+F179</f>
        <v>237712.60000000003</v>
      </c>
      <c r="G8" s="519">
        <f>G9+G77+G172+G176+G179</f>
        <v>228035</v>
      </c>
      <c r="H8" s="521">
        <f t="shared" ref="H8:H9" si="1">G8/E8*100</f>
        <v>140.90934369805538</v>
      </c>
      <c r="I8" s="522">
        <f t="shared" ref="I8:I9" si="2">G8/F8*100</f>
        <v>95.928865360944243</v>
      </c>
    </row>
    <row r="9" spans="1:9" ht="14.1" customHeight="1" x14ac:dyDescent="0.25">
      <c r="A9" s="523"/>
      <c r="B9" s="524"/>
      <c r="C9" s="525" t="s">
        <v>34</v>
      </c>
      <c r="D9" s="526"/>
      <c r="E9" s="527">
        <f>E10+E14+E17+E20+E23+E26+E29+E32+E35+E38+E41+E44+E47+E60+E63+E67+E70+E74</f>
        <v>28577</v>
      </c>
      <c r="F9" s="528">
        <f>F10+F14+F17+F20+F23+F26+F29+F32+F35+F38+F41+F44+F47+F60+F63+F67+F70+F74</f>
        <v>39885.300000000003</v>
      </c>
      <c r="G9" s="527">
        <f t="shared" ref="G9" si="3">G10+G14+G17+G20+G23+G26+G29+G32+G35+G38+G41+G44+G47+G60+G63+G67+G70+G74</f>
        <v>39885</v>
      </c>
      <c r="H9" s="521">
        <f t="shared" si="1"/>
        <v>139.57028379466004</v>
      </c>
      <c r="I9" s="522">
        <f t="shared" si="2"/>
        <v>99.999247843190346</v>
      </c>
    </row>
    <row r="10" spans="1:9" ht="14.1" customHeight="1" x14ac:dyDescent="0.25">
      <c r="A10" s="529"/>
      <c r="B10" s="530" t="s">
        <v>35</v>
      </c>
      <c r="C10" s="531" t="s">
        <v>250</v>
      </c>
      <c r="D10" s="532" t="s">
        <v>36</v>
      </c>
      <c r="E10" s="533">
        <v>4185</v>
      </c>
      <c r="F10" s="534">
        <v>4794.1000000000004</v>
      </c>
      <c r="G10" s="535">
        <v>4794</v>
      </c>
      <c r="H10" s="536">
        <f>G10/E10*100</f>
        <v>114.55197132616487</v>
      </c>
      <c r="I10" s="537">
        <f>G10/F10*100</f>
        <v>99.997914102751295</v>
      </c>
    </row>
    <row r="11" spans="1:9" ht="14.1" customHeight="1" x14ac:dyDescent="0.25">
      <c r="A11" s="538"/>
      <c r="B11" s="539"/>
      <c r="C11" s="540" t="s">
        <v>251</v>
      </c>
      <c r="D11" s="541"/>
      <c r="E11" s="542">
        <v>1544</v>
      </c>
      <c r="F11" s="543">
        <v>1544</v>
      </c>
      <c r="G11" s="542">
        <v>1544</v>
      </c>
      <c r="H11" s="544">
        <f>G11/E11*100</f>
        <v>100</v>
      </c>
      <c r="I11" s="545">
        <f>G11/F11*100</f>
        <v>100</v>
      </c>
    </row>
    <row r="12" spans="1:9" ht="14.1" customHeight="1" x14ac:dyDescent="0.25">
      <c r="A12" s="538"/>
      <c r="B12" s="539"/>
      <c r="C12" s="540" t="s">
        <v>240</v>
      </c>
      <c r="D12" s="541"/>
      <c r="E12" s="542">
        <v>1800</v>
      </c>
      <c r="F12" s="543">
        <v>1800</v>
      </c>
      <c r="G12" s="542">
        <v>1800</v>
      </c>
      <c r="H12" s="544">
        <f t="shared" ref="H12:H13" si="4">G12/E12*100</f>
        <v>100</v>
      </c>
      <c r="I12" s="545">
        <f t="shared" ref="I12:I13" si="5">G12/F12*100</f>
        <v>100</v>
      </c>
    </row>
    <row r="13" spans="1:9" ht="14.1" customHeight="1" x14ac:dyDescent="0.25">
      <c r="A13" s="538"/>
      <c r="B13" s="539"/>
      <c r="C13" s="540" t="s">
        <v>255</v>
      </c>
      <c r="D13" s="541"/>
      <c r="E13" s="542">
        <v>189</v>
      </c>
      <c r="F13" s="543">
        <v>189</v>
      </c>
      <c r="G13" s="542">
        <v>189</v>
      </c>
      <c r="H13" s="544">
        <f t="shared" si="4"/>
        <v>100</v>
      </c>
      <c r="I13" s="545">
        <f t="shared" si="5"/>
        <v>100</v>
      </c>
    </row>
    <row r="14" spans="1:9" ht="14.1" customHeight="1" x14ac:dyDescent="0.25">
      <c r="A14" s="529"/>
      <c r="B14" s="530" t="s">
        <v>37</v>
      </c>
      <c r="C14" s="546" t="s">
        <v>38</v>
      </c>
      <c r="D14" s="532" t="s">
        <v>36</v>
      </c>
      <c r="E14" s="535">
        <v>1127</v>
      </c>
      <c r="F14" s="547">
        <v>1488.3</v>
      </c>
      <c r="G14" s="535">
        <v>1488</v>
      </c>
      <c r="H14" s="536">
        <f>G14/E14*100</f>
        <v>132.03194321206743</v>
      </c>
      <c r="I14" s="537">
        <f>G14/F14*100</f>
        <v>99.97984277363436</v>
      </c>
    </row>
    <row r="15" spans="1:9" ht="14.1" customHeight="1" x14ac:dyDescent="0.25">
      <c r="A15" s="538"/>
      <c r="B15" s="539"/>
      <c r="C15" s="540" t="s">
        <v>251</v>
      </c>
      <c r="D15" s="541"/>
      <c r="E15" s="548">
        <v>708</v>
      </c>
      <c r="F15" s="549">
        <v>708</v>
      </c>
      <c r="G15" s="548">
        <v>708</v>
      </c>
      <c r="H15" s="544">
        <f t="shared" ref="H15:H16" si="6">G15/E15*100</f>
        <v>100</v>
      </c>
      <c r="I15" s="545">
        <f t="shared" ref="I15:I16" si="7">G15/F15*100</f>
        <v>100</v>
      </c>
    </row>
    <row r="16" spans="1:9" ht="14.1" customHeight="1" x14ac:dyDescent="0.25">
      <c r="A16" s="538"/>
      <c r="B16" s="539"/>
      <c r="C16" s="540" t="s">
        <v>255</v>
      </c>
      <c r="D16" s="541"/>
      <c r="E16" s="548">
        <v>56</v>
      </c>
      <c r="F16" s="549">
        <v>56</v>
      </c>
      <c r="G16" s="548">
        <v>56</v>
      </c>
      <c r="H16" s="544">
        <f t="shared" si="6"/>
        <v>100</v>
      </c>
      <c r="I16" s="545">
        <f t="shared" si="7"/>
        <v>100</v>
      </c>
    </row>
    <row r="17" spans="1:15" ht="14.1" customHeight="1" x14ac:dyDescent="0.25">
      <c r="A17" s="529"/>
      <c r="B17" s="530" t="s">
        <v>39</v>
      </c>
      <c r="C17" s="550" t="s">
        <v>40</v>
      </c>
      <c r="D17" s="532" t="s">
        <v>36</v>
      </c>
      <c r="E17" s="535">
        <v>1560</v>
      </c>
      <c r="F17" s="547">
        <v>2117.9</v>
      </c>
      <c r="G17" s="535">
        <v>2118</v>
      </c>
      <c r="H17" s="536">
        <f>G17/E17*100</f>
        <v>135.76923076923077</v>
      </c>
      <c r="I17" s="537">
        <f>G17/F17*100</f>
        <v>100.00472165824637</v>
      </c>
      <c r="O17" s="551"/>
    </row>
    <row r="18" spans="1:15" ht="14.1" customHeight="1" x14ac:dyDescent="0.25">
      <c r="A18" s="538"/>
      <c r="B18" s="539"/>
      <c r="C18" s="540" t="s">
        <v>251</v>
      </c>
      <c r="D18" s="541"/>
      <c r="E18" s="548">
        <v>877</v>
      </c>
      <c r="F18" s="549">
        <v>877</v>
      </c>
      <c r="G18" s="548">
        <v>877</v>
      </c>
      <c r="H18" s="544">
        <f t="shared" ref="H18:H19" si="8">G18/E18*100</f>
        <v>100</v>
      </c>
      <c r="I18" s="545">
        <f t="shared" ref="I18:I19" si="9">G18/F18*100</f>
        <v>100</v>
      </c>
    </row>
    <row r="19" spans="1:15" ht="14.1" customHeight="1" x14ac:dyDescent="0.25">
      <c r="A19" s="538"/>
      <c r="B19" s="539"/>
      <c r="C19" s="540" t="s">
        <v>255</v>
      </c>
      <c r="D19" s="541"/>
      <c r="E19" s="548">
        <v>103</v>
      </c>
      <c r="F19" s="549">
        <v>103</v>
      </c>
      <c r="G19" s="548">
        <v>103</v>
      </c>
      <c r="H19" s="544">
        <f t="shared" si="8"/>
        <v>100</v>
      </c>
      <c r="I19" s="545">
        <f t="shared" si="9"/>
        <v>100</v>
      </c>
    </row>
    <row r="20" spans="1:15" ht="14.1" customHeight="1" x14ac:dyDescent="0.25">
      <c r="A20" s="529"/>
      <c r="B20" s="530" t="s">
        <v>41</v>
      </c>
      <c r="C20" s="546" t="s">
        <v>42</v>
      </c>
      <c r="D20" s="532" t="s">
        <v>36</v>
      </c>
      <c r="E20" s="535">
        <v>1220</v>
      </c>
      <c r="F20" s="547">
        <v>1658</v>
      </c>
      <c r="G20" s="535">
        <v>1658</v>
      </c>
      <c r="H20" s="536">
        <f>G20/E20*100</f>
        <v>135.90163934426229</v>
      </c>
      <c r="I20" s="537">
        <f>G20/F20*100</f>
        <v>100</v>
      </c>
    </row>
    <row r="21" spans="1:15" ht="14.1" customHeight="1" x14ac:dyDescent="0.25">
      <c r="A21" s="538"/>
      <c r="B21" s="539"/>
      <c r="C21" s="540" t="s">
        <v>251</v>
      </c>
      <c r="D21" s="541"/>
      <c r="E21" s="548">
        <v>745</v>
      </c>
      <c r="F21" s="549">
        <v>745</v>
      </c>
      <c r="G21" s="548">
        <v>745</v>
      </c>
      <c r="H21" s="544">
        <f t="shared" ref="H21:H22" si="10">G21/E21*100</f>
        <v>100</v>
      </c>
      <c r="I21" s="545">
        <f t="shared" ref="I21:I22" si="11">G21/F21*100</f>
        <v>100</v>
      </c>
    </row>
    <row r="22" spans="1:15" ht="14.1" customHeight="1" x14ac:dyDescent="0.25">
      <c r="A22" s="538"/>
      <c r="B22" s="539"/>
      <c r="C22" s="540" t="s">
        <v>255</v>
      </c>
      <c r="D22" s="541"/>
      <c r="E22" s="548">
        <v>185</v>
      </c>
      <c r="F22" s="549">
        <v>185</v>
      </c>
      <c r="G22" s="548">
        <v>185</v>
      </c>
      <c r="H22" s="544">
        <f t="shared" si="10"/>
        <v>100</v>
      </c>
      <c r="I22" s="545">
        <f t="shared" si="11"/>
        <v>100</v>
      </c>
    </row>
    <row r="23" spans="1:15" ht="14.1" customHeight="1" x14ac:dyDescent="0.25">
      <c r="A23" s="529"/>
      <c r="B23" s="530" t="s">
        <v>43</v>
      </c>
      <c r="C23" s="546" t="s">
        <v>44</v>
      </c>
      <c r="D23" s="532" t="s">
        <v>36</v>
      </c>
      <c r="E23" s="535">
        <v>1460</v>
      </c>
      <c r="F23" s="547">
        <v>2871.6</v>
      </c>
      <c r="G23" s="535">
        <v>2871</v>
      </c>
      <c r="H23" s="536">
        <f>G23/E23*100</f>
        <v>196.64383561643837</v>
      </c>
      <c r="I23" s="537">
        <f>G23/F23*100</f>
        <v>99.979105725031346</v>
      </c>
    </row>
    <row r="24" spans="1:15" ht="14.1" customHeight="1" x14ac:dyDescent="0.25">
      <c r="A24" s="538"/>
      <c r="B24" s="539"/>
      <c r="C24" s="540" t="s">
        <v>251</v>
      </c>
      <c r="D24" s="541"/>
      <c r="E24" s="548">
        <v>1008</v>
      </c>
      <c r="F24" s="549">
        <v>1008</v>
      </c>
      <c r="G24" s="548">
        <v>1008</v>
      </c>
      <c r="H24" s="544">
        <f t="shared" ref="H24:H25" si="12">G24/E24*100</f>
        <v>100</v>
      </c>
      <c r="I24" s="545">
        <f t="shared" ref="I24:I25" si="13">G24/F24*100</f>
        <v>100</v>
      </c>
    </row>
    <row r="25" spans="1:15" ht="14.1" customHeight="1" x14ac:dyDescent="0.25">
      <c r="A25" s="538"/>
      <c r="B25" s="539"/>
      <c r="C25" s="540" t="s">
        <v>255</v>
      </c>
      <c r="D25" s="541"/>
      <c r="E25" s="548">
        <v>27</v>
      </c>
      <c r="F25" s="549">
        <v>27</v>
      </c>
      <c r="G25" s="548">
        <v>27</v>
      </c>
      <c r="H25" s="544">
        <f t="shared" si="12"/>
        <v>100</v>
      </c>
      <c r="I25" s="545">
        <f t="shared" si="13"/>
        <v>100</v>
      </c>
    </row>
    <row r="26" spans="1:15" ht="14.1" customHeight="1" x14ac:dyDescent="0.25">
      <c r="A26" s="529"/>
      <c r="B26" s="530" t="s">
        <v>45</v>
      </c>
      <c r="C26" s="546" t="s">
        <v>46</v>
      </c>
      <c r="D26" s="532" t="s">
        <v>36</v>
      </c>
      <c r="E26" s="535">
        <v>955</v>
      </c>
      <c r="F26" s="547">
        <v>1254.5</v>
      </c>
      <c r="G26" s="535">
        <v>1255</v>
      </c>
      <c r="H26" s="536">
        <f>G26/E26*100</f>
        <v>131.41361256544505</v>
      </c>
      <c r="I26" s="537">
        <f>G26/F26*100</f>
        <v>100.03985651654045</v>
      </c>
    </row>
    <row r="27" spans="1:15" ht="14.1" customHeight="1" x14ac:dyDescent="0.25">
      <c r="A27" s="538"/>
      <c r="B27" s="539"/>
      <c r="C27" s="540" t="s">
        <v>251</v>
      </c>
      <c r="D27" s="541"/>
      <c r="E27" s="548">
        <v>619</v>
      </c>
      <c r="F27" s="549">
        <v>619</v>
      </c>
      <c r="G27" s="548">
        <v>619</v>
      </c>
      <c r="H27" s="544">
        <f t="shared" ref="H27:H28" si="14">G27/E27*100</f>
        <v>100</v>
      </c>
      <c r="I27" s="545">
        <f t="shared" ref="I27:I28" si="15">G27/F27*100</f>
        <v>100</v>
      </c>
    </row>
    <row r="28" spans="1:15" ht="14.1" customHeight="1" x14ac:dyDescent="0.25">
      <c r="A28" s="538"/>
      <c r="B28" s="539"/>
      <c r="C28" s="540" t="s">
        <v>255</v>
      </c>
      <c r="D28" s="541"/>
      <c r="E28" s="548">
        <v>46</v>
      </c>
      <c r="F28" s="549">
        <v>46</v>
      </c>
      <c r="G28" s="548">
        <v>46</v>
      </c>
      <c r="H28" s="544">
        <f t="shared" si="14"/>
        <v>100</v>
      </c>
      <c r="I28" s="545">
        <f t="shared" si="15"/>
        <v>100</v>
      </c>
    </row>
    <row r="29" spans="1:15" ht="14.1" customHeight="1" x14ac:dyDescent="0.25">
      <c r="A29" s="529"/>
      <c r="B29" s="530" t="s">
        <v>47</v>
      </c>
      <c r="C29" s="546" t="s">
        <v>48</v>
      </c>
      <c r="D29" s="532" t="s">
        <v>36</v>
      </c>
      <c r="E29" s="535">
        <v>1804</v>
      </c>
      <c r="F29" s="547">
        <v>2343.6999999999998</v>
      </c>
      <c r="G29" s="535">
        <v>2344</v>
      </c>
      <c r="H29" s="536">
        <f>G29/E29*100</f>
        <v>129.93348115299335</v>
      </c>
      <c r="I29" s="537">
        <f>G29/F29*100</f>
        <v>100.01280027307251</v>
      </c>
    </row>
    <row r="30" spans="1:15" ht="14.1" customHeight="1" x14ac:dyDescent="0.25">
      <c r="A30" s="538"/>
      <c r="B30" s="539"/>
      <c r="C30" s="540" t="s">
        <v>251</v>
      </c>
      <c r="D30" s="541"/>
      <c r="E30" s="548">
        <v>1042</v>
      </c>
      <c r="F30" s="549">
        <v>1042</v>
      </c>
      <c r="G30" s="548">
        <v>1042</v>
      </c>
      <c r="H30" s="544">
        <f t="shared" ref="H30:H31" si="16">G30/E30*100</f>
        <v>100</v>
      </c>
      <c r="I30" s="545">
        <f t="shared" ref="I30:I31" si="17">G30/F30*100</f>
        <v>100</v>
      </c>
    </row>
    <row r="31" spans="1:15" ht="14.1" customHeight="1" x14ac:dyDescent="0.25">
      <c r="A31" s="538"/>
      <c r="B31" s="539"/>
      <c r="C31" s="540" t="s">
        <v>255</v>
      </c>
      <c r="D31" s="541"/>
      <c r="E31" s="548">
        <v>182</v>
      </c>
      <c r="F31" s="549">
        <v>182</v>
      </c>
      <c r="G31" s="548">
        <v>182</v>
      </c>
      <c r="H31" s="544">
        <f t="shared" si="16"/>
        <v>100</v>
      </c>
      <c r="I31" s="545">
        <f t="shared" si="17"/>
        <v>100</v>
      </c>
    </row>
    <row r="32" spans="1:15" ht="14.1" customHeight="1" x14ac:dyDescent="0.25">
      <c r="A32" s="529"/>
      <c r="B32" s="530" t="s">
        <v>49</v>
      </c>
      <c r="C32" s="546" t="s">
        <v>50</v>
      </c>
      <c r="D32" s="532" t="s">
        <v>36</v>
      </c>
      <c r="E32" s="535">
        <v>1392</v>
      </c>
      <c r="F32" s="547">
        <v>1749.8</v>
      </c>
      <c r="G32" s="535">
        <v>1750</v>
      </c>
      <c r="H32" s="536">
        <f>G32/E32*100</f>
        <v>125.7183908045977</v>
      </c>
      <c r="I32" s="537">
        <f>G32/F32*100</f>
        <v>100.01142987770031</v>
      </c>
    </row>
    <row r="33" spans="1:9" ht="14.1" customHeight="1" x14ac:dyDescent="0.25">
      <c r="A33" s="538"/>
      <c r="B33" s="539"/>
      <c r="C33" s="540" t="s">
        <v>251</v>
      </c>
      <c r="D33" s="541"/>
      <c r="E33" s="548">
        <v>890</v>
      </c>
      <c r="F33" s="549">
        <v>890</v>
      </c>
      <c r="G33" s="548">
        <v>890</v>
      </c>
      <c r="H33" s="544">
        <f t="shared" ref="H33:H34" si="18">G33/E33*100</f>
        <v>100</v>
      </c>
      <c r="I33" s="545">
        <f t="shared" ref="I33:I34" si="19">G33/F33*100</f>
        <v>100</v>
      </c>
    </row>
    <row r="34" spans="1:9" ht="14.1" customHeight="1" x14ac:dyDescent="0.25">
      <c r="A34" s="538"/>
      <c r="B34" s="539"/>
      <c r="C34" s="540" t="s">
        <v>255</v>
      </c>
      <c r="D34" s="541"/>
      <c r="E34" s="548">
        <v>140</v>
      </c>
      <c r="F34" s="549">
        <v>140</v>
      </c>
      <c r="G34" s="548">
        <v>140</v>
      </c>
      <c r="H34" s="544">
        <f t="shared" si="18"/>
        <v>100</v>
      </c>
      <c r="I34" s="545">
        <f t="shared" si="19"/>
        <v>100</v>
      </c>
    </row>
    <row r="35" spans="1:9" ht="14.1" customHeight="1" x14ac:dyDescent="0.25">
      <c r="A35" s="529"/>
      <c r="B35" s="530" t="s">
        <v>51</v>
      </c>
      <c r="C35" s="546" t="s">
        <v>52</v>
      </c>
      <c r="D35" s="532" t="s">
        <v>36</v>
      </c>
      <c r="E35" s="535">
        <v>1738</v>
      </c>
      <c r="F35" s="547">
        <v>3434.5</v>
      </c>
      <c r="G35" s="535">
        <v>3434</v>
      </c>
      <c r="H35" s="536">
        <f>G35/E35*100</f>
        <v>197.58342922899885</v>
      </c>
      <c r="I35" s="537">
        <f>G35/F35*100</f>
        <v>99.985441840151395</v>
      </c>
    </row>
    <row r="36" spans="1:9" ht="14.1" customHeight="1" x14ac:dyDescent="0.25">
      <c r="A36" s="538"/>
      <c r="B36" s="539"/>
      <c r="C36" s="540" t="s">
        <v>392</v>
      </c>
      <c r="D36" s="541"/>
      <c r="E36" s="548">
        <v>1210</v>
      </c>
      <c r="F36" s="549">
        <v>1210</v>
      </c>
      <c r="G36" s="549">
        <v>1210</v>
      </c>
      <c r="H36" s="544">
        <f t="shared" ref="H36:H37" si="20">G36/E36*100</f>
        <v>100</v>
      </c>
      <c r="I36" s="545">
        <f t="shared" ref="I36:I37" si="21">G36/F36*100</f>
        <v>100</v>
      </c>
    </row>
    <row r="37" spans="1:9" ht="14.1" customHeight="1" x14ac:dyDescent="0.25">
      <c r="A37" s="538"/>
      <c r="B37" s="539"/>
      <c r="C37" s="540" t="s">
        <v>255</v>
      </c>
      <c r="D37" s="541"/>
      <c r="E37" s="548">
        <v>93</v>
      </c>
      <c r="F37" s="549">
        <v>93</v>
      </c>
      <c r="G37" s="549">
        <v>93</v>
      </c>
      <c r="H37" s="544">
        <f t="shared" si="20"/>
        <v>100</v>
      </c>
      <c r="I37" s="545">
        <f t="shared" si="21"/>
        <v>100</v>
      </c>
    </row>
    <row r="38" spans="1:9" ht="14.1" customHeight="1" x14ac:dyDescent="0.25">
      <c r="A38" s="529"/>
      <c r="B38" s="530" t="s">
        <v>53</v>
      </c>
      <c r="C38" s="546" t="s">
        <v>54</v>
      </c>
      <c r="D38" s="532" t="s">
        <v>36</v>
      </c>
      <c r="E38" s="535">
        <v>1404</v>
      </c>
      <c r="F38" s="547">
        <v>1711.4</v>
      </c>
      <c r="G38" s="535">
        <v>1711</v>
      </c>
      <c r="H38" s="536">
        <f>G38/E38*100</f>
        <v>121.86609686609687</v>
      </c>
      <c r="I38" s="537">
        <f>G38/F38*100</f>
        <v>99.976627322659809</v>
      </c>
    </row>
    <row r="39" spans="1:9" ht="14.1" customHeight="1" x14ac:dyDescent="0.25">
      <c r="A39" s="538"/>
      <c r="B39" s="539"/>
      <c r="C39" s="540" t="s">
        <v>392</v>
      </c>
      <c r="D39" s="541"/>
      <c r="E39" s="548">
        <v>685</v>
      </c>
      <c r="F39" s="549">
        <v>685</v>
      </c>
      <c r="G39" s="548">
        <v>685</v>
      </c>
      <c r="H39" s="544">
        <f t="shared" ref="H39:H40" si="22">G39/E39*100</f>
        <v>100</v>
      </c>
      <c r="I39" s="545">
        <f t="shared" ref="I39:I40" si="23">G39/F39*100</f>
        <v>100</v>
      </c>
    </row>
    <row r="40" spans="1:9" ht="14.1" customHeight="1" x14ac:dyDescent="0.25">
      <c r="A40" s="538"/>
      <c r="B40" s="539"/>
      <c r="C40" s="540" t="s">
        <v>255</v>
      </c>
      <c r="D40" s="541"/>
      <c r="E40" s="548">
        <v>430</v>
      </c>
      <c r="F40" s="549">
        <v>430</v>
      </c>
      <c r="G40" s="548">
        <v>430</v>
      </c>
      <c r="H40" s="544">
        <f t="shared" si="22"/>
        <v>100</v>
      </c>
      <c r="I40" s="545">
        <f t="shared" si="23"/>
        <v>100</v>
      </c>
    </row>
    <row r="41" spans="1:9" ht="14.1" customHeight="1" x14ac:dyDescent="0.25">
      <c r="A41" s="529"/>
      <c r="B41" s="530" t="s">
        <v>55</v>
      </c>
      <c r="C41" s="546" t="s">
        <v>56</v>
      </c>
      <c r="D41" s="532" t="s">
        <v>36</v>
      </c>
      <c r="E41" s="535">
        <v>945</v>
      </c>
      <c r="F41" s="547">
        <v>1226.3</v>
      </c>
      <c r="G41" s="535">
        <v>1226</v>
      </c>
      <c r="H41" s="536">
        <f>G41/E41*100</f>
        <v>129.73544973544972</v>
      </c>
      <c r="I41" s="537">
        <f>G41/F41*100</f>
        <v>99.975536165701712</v>
      </c>
    </row>
    <row r="42" spans="1:9" ht="14.1" customHeight="1" x14ac:dyDescent="0.25">
      <c r="A42" s="538"/>
      <c r="B42" s="539"/>
      <c r="C42" s="540" t="s">
        <v>251</v>
      </c>
      <c r="D42" s="541"/>
      <c r="E42" s="548">
        <v>537</v>
      </c>
      <c r="F42" s="549">
        <v>537</v>
      </c>
      <c r="G42" s="548">
        <v>537</v>
      </c>
      <c r="H42" s="544">
        <f t="shared" ref="H42:H43" si="24">G42/E42*100</f>
        <v>100</v>
      </c>
      <c r="I42" s="545">
        <f t="shared" ref="I42:I43" si="25">G42/F42*100</f>
        <v>100</v>
      </c>
    </row>
    <row r="43" spans="1:9" ht="14.1" customHeight="1" x14ac:dyDescent="0.25">
      <c r="A43" s="538"/>
      <c r="B43" s="539"/>
      <c r="C43" s="540" t="s">
        <v>255</v>
      </c>
      <c r="D43" s="541"/>
      <c r="E43" s="548">
        <v>118</v>
      </c>
      <c r="F43" s="549">
        <v>118</v>
      </c>
      <c r="G43" s="548">
        <v>118</v>
      </c>
      <c r="H43" s="544">
        <f t="shared" si="24"/>
        <v>100</v>
      </c>
      <c r="I43" s="545">
        <f t="shared" si="25"/>
        <v>100</v>
      </c>
    </row>
    <row r="44" spans="1:9" ht="14.1" customHeight="1" x14ac:dyDescent="0.25">
      <c r="A44" s="529"/>
      <c r="B44" s="530" t="s">
        <v>57</v>
      </c>
      <c r="C44" s="546" t="s">
        <v>58</v>
      </c>
      <c r="D44" s="532" t="s">
        <v>36</v>
      </c>
      <c r="E44" s="535">
        <v>1623</v>
      </c>
      <c r="F44" s="547">
        <v>2093</v>
      </c>
      <c r="G44" s="535">
        <v>2093</v>
      </c>
      <c r="H44" s="536">
        <f>G44/E44*100</f>
        <v>128.95871842267405</v>
      </c>
      <c r="I44" s="537">
        <f>G44/F44*100</f>
        <v>100</v>
      </c>
    </row>
    <row r="45" spans="1:9" ht="14.1" customHeight="1" x14ac:dyDescent="0.25">
      <c r="A45" s="538"/>
      <c r="B45" s="539"/>
      <c r="C45" s="540" t="s">
        <v>252</v>
      </c>
      <c r="D45" s="541"/>
      <c r="E45" s="548">
        <v>1087</v>
      </c>
      <c r="F45" s="549">
        <v>1087</v>
      </c>
      <c r="G45" s="548">
        <v>1087</v>
      </c>
      <c r="H45" s="544">
        <f t="shared" ref="H45:H46" si="26">G45/E45*100</f>
        <v>100</v>
      </c>
      <c r="I45" s="545">
        <f t="shared" ref="I45:I46" si="27">G45/F45*100</f>
        <v>100</v>
      </c>
    </row>
    <row r="46" spans="1:9" ht="14.1" customHeight="1" x14ac:dyDescent="0.25">
      <c r="A46" s="538"/>
      <c r="B46" s="539"/>
      <c r="C46" s="540" t="s">
        <v>255</v>
      </c>
      <c r="D46" s="541"/>
      <c r="E46" s="548">
        <v>173</v>
      </c>
      <c r="F46" s="549">
        <v>173</v>
      </c>
      <c r="G46" s="548">
        <v>173</v>
      </c>
      <c r="H46" s="544">
        <f t="shared" si="26"/>
        <v>100</v>
      </c>
      <c r="I46" s="545">
        <f t="shared" si="27"/>
        <v>100</v>
      </c>
    </row>
    <row r="47" spans="1:9" ht="14.1" customHeight="1" x14ac:dyDescent="0.25">
      <c r="A47" s="529"/>
      <c r="B47" s="530" t="s">
        <v>59</v>
      </c>
      <c r="C47" s="546" t="s">
        <v>60</v>
      </c>
      <c r="D47" s="532" t="s">
        <v>36</v>
      </c>
      <c r="E47" s="535">
        <v>1394</v>
      </c>
      <c r="F47" s="547">
        <v>2516.4</v>
      </c>
      <c r="G47" s="535">
        <v>2517</v>
      </c>
      <c r="H47" s="536">
        <f>G47/E47*100</f>
        <v>180.55954088952655</v>
      </c>
      <c r="I47" s="537">
        <f>G47/F47*100</f>
        <v>100.02384358607534</v>
      </c>
    </row>
    <row r="48" spans="1:9" ht="14.1" customHeight="1" x14ac:dyDescent="0.25">
      <c r="A48" s="538"/>
      <c r="B48" s="539"/>
      <c r="C48" s="540" t="s">
        <v>251</v>
      </c>
      <c r="D48" s="541"/>
      <c r="E48" s="548">
        <v>1019</v>
      </c>
      <c r="F48" s="549">
        <v>1019</v>
      </c>
      <c r="G48" s="548">
        <v>1019</v>
      </c>
      <c r="H48" s="544">
        <f>G48/E48*100</f>
        <v>100</v>
      </c>
      <c r="I48" s="545">
        <f t="shared" ref="I48:I49" si="28">G48/F48*100</f>
        <v>100</v>
      </c>
    </row>
    <row r="49" spans="1:9" ht="14.1" customHeight="1" thickBot="1" x14ac:dyDescent="0.3">
      <c r="A49" s="552"/>
      <c r="B49" s="553"/>
      <c r="C49" s="554" t="s">
        <v>255</v>
      </c>
      <c r="D49" s="555"/>
      <c r="E49" s="556">
        <v>85</v>
      </c>
      <c r="F49" s="557">
        <v>85</v>
      </c>
      <c r="G49" s="556">
        <v>85</v>
      </c>
      <c r="H49" s="558">
        <f>G49/E49*100</f>
        <v>100</v>
      </c>
      <c r="I49" s="559">
        <f t="shared" si="28"/>
        <v>100</v>
      </c>
    </row>
    <row r="50" spans="1:9" ht="15.75" customHeight="1" x14ac:dyDescent="0.25">
      <c r="A50" s="560"/>
      <c r="B50" s="560"/>
      <c r="C50" s="561"/>
      <c r="D50" s="562"/>
      <c r="E50" s="563"/>
      <c r="F50" s="564"/>
      <c r="G50" s="563"/>
      <c r="H50" s="565"/>
      <c r="I50" s="565"/>
    </row>
    <row r="51" spans="1:9" ht="15.75" customHeight="1" x14ac:dyDescent="0.25">
      <c r="A51" s="560"/>
      <c r="B51" s="560"/>
      <c r="C51" s="561"/>
      <c r="D51" s="562"/>
      <c r="E51" s="563"/>
      <c r="F51" s="564"/>
      <c r="G51" s="563"/>
      <c r="H51" s="565"/>
      <c r="I51" s="565"/>
    </row>
    <row r="52" spans="1:9" ht="15.75" customHeight="1" x14ac:dyDescent="0.25">
      <c r="A52" s="560"/>
      <c r="B52" s="560"/>
      <c r="C52" s="561"/>
      <c r="D52" s="562"/>
      <c r="E52" s="563"/>
      <c r="F52" s="564"/>
      <c r="G52" s="563"/>
      <c r="H52" s="565"/>
      <c r="I52" s="565"/>
    </row>
    <row r="53" spans="1:9" ht="15.75" customHeight="1" x14ac:dyDescent="0.25">
      <c r="A53" s="560"/>
      <c r="B53" s="560"/>
      <c r="C53" s="561"/>
      <c r="D53" s="562"/>
      <c r="E53" s="563"/>
      <c r="F53" s="564"/>
      <c r="G53" s="563"/>
      <c r="H53" s="565"/>
      <c r="I53" s="565"/>
    </row>
    <row r="54" spans="1:9" ht="14.1" customHeight="1" x14ac:dyDescent="0.25">
      <c r="A54" s="560"/>
      <c r="B54" s="560"/>
      <c r="C54" s="561"/>
      <c r="D54" s="562"/>
      <c r="E54" s="563"/>
      <c r="F54" s="564"/>
      <c r="G54" s="563"/>
      <c r="H54" s="563"/>
      <c r="I54" s="565"/>
    </row>
    <row r="55" spans="1:9" ht="14.1" customHeight="1" x14ac:dyDescent="0.25">
      <c r="A55" s="560"/>
      <c r="B55" s="560"/>
      <c r="C55" s="561"/>
      <c r="D55" s="562"/>
      <c r="E55" s="563"/>
      <c r="F55" s="564"/>
      <c r="G55" s="563"/>
      <c r="H55" s="563"/>
      <c r="I55" s="565"/>
    </row>
    <row r="56" spans="1:9" ht="12" customHeight="1" thickBot="1" x14ac:dyDescent="0.3">
      <c r="A56" s="560"/>
      <c r="B56" s="560"/>
      <c r="C56" s="561"/>
      <c r="D56" s="562"/>
      <c r="E56" s="563"/>
      <c r="F56" s="564"/>
      <c r="G56" s="563"/>
      <c r="H56" s="563"/>
      <c r="I56" s="4" t="s">
        <v>393</v>
      </c>
    </row>
    <row r="57" spans="1:9" x14ac:dyDescent="0.25">
      <c r="A57" s="488" t="s">
        <v>1</v>
      </c>
      <c r="B57" s="489" t="s">
        <v>2</v>
      </c>
      <c r="C57" s="490" t="s">
        <v>3</v>
      </c>
      <c r="D57" s="491"/>
      <c r="E57" s="492" t="s">
        <v>4</v>
      </c>
      <c r="F57" s="493" t="s">
        <v>290</v>
      </c>
      <c r="G57" s="494" t="s">
        <v>285</v>
      </c>
      <c r="H57" s="492" t="s">
        <v>286</v>
      </c>
      <c r="I57" s="2" t="s">
        <v>286</v>
      </c>
    </row>
    <row r="58" spans="1:9" ht="14.25" customHeight="1" x14ac:dyDescent="0.25">
      <c r="A58" s="495" t="s">
        <v>5</v>
      </c>
      <c r="B58" s="496" t="s">
        <v>6</v>
      </c>
      <c r="C58" s="497" t="s">
        <v>7</v>
      </c>
      <c r="D58" s="498" t="s">
        <v>8</v>
      </c>
      <c r="E58" s="499" t="s">
        <v>289</v>
      </c>
      <c r="F58" s="500" t="s">
        <v>291</v>
      </c>
      <c r="G58" s="501" t="s">
        <v>354</v>
      </c>
      <c r="H58" s="499" t="s">
        <v>287</v>
      </c>
      <c r="I58" s="3" t="s">
        <v>288</v>
      </c>
    </row>
    <row r="59" spans="1:9" ht="13.5" customHeight="1" thickBot="1" x14ac:dyDescent="0.3">
      <c r="A59" s="502" t="s">
        <v>9</v>
      </c>
      <c r="B59" s="566" t="s">
        <v>10</v>
      </c>
      <c r="C59" s="504"/>
      <c r="D59" s="505"/>
      <c r="E59" s="506">
        <v>2020</v>
      </c>
      <c r="F59" s="507">
        <f>F6</f>
        <v>44196</v>
      </c>
      <c r="G59" s="507">
        <f>G6</f>
        <v>44196</v>
      </c>
      <c r="H59" s="507" t="s">
        <v>225</v>
      </c>
      <c r="I59" s="508" t="s">
        <v>225</v>
      </c>
    </row>
    <row r="60" spans="1:9" ht="14.1" customHeight="1" x14ac:dyDescent="0.25">
      <c r="A60" s="567"/>
      <c r="B60" s="568" t="s">
        <v>61</v>
      </c>
      <c r="C60" s="569" t="s">
        <v>62</v>
      </c>
      <c r="D60" s="570" t="s">
        <v>36</v>
      </c>
      <c r="E60" s="533">
        <v>1013</v>
      </c>
      <c r="F60" s="534">
        <v>1429.6</v>
      </c>
      <c r="G60" s="571">
        <v>1430</v>
      </c>
      <c r="H60" s="572">
        <f>G60/E60*100</f>
        <v>141.16485686080949</v>
      </c>
      <c r="I60" s="573">
        <f>G60/F60*100</f>
        <v>100.02797985450475</v>
      </c>
    </row>
    <row r="61" spans="1:9" ht="14.1" customHeight="1" x14ac:dyDescent="0.25">
      <c r="A61" s="538"/>
      <c r="B61" s="539"/>
      <c r="C61" s="540" t="s">
        <v>251</v>
      </c>
      <c r="D61" s="541"/>
      <c r="E61" s="548">
        <v>645</v>
      </c>
      <c r="F61" s="549">
        <v>645</v>
      </c>
      <c r="G61" s="548">
        <v>645</v>
      </c>
      <c r="H61" s="574">
        <f t="shared" ref="H61:H62" si="29">G61/E61*100</f>
        <v>100</v>
      </c>
      <c r="I61" s="545">
        <f t="shared" ref="I61:I62" si="30">G61/F61*100</f>
        <v>100</v>
      </c>
    </row>
    <row r="62" spans="1:9" ht="14.1" customHeight="1" x14ac:dyDescent="0.25">
      <c r="A62" s="538"/>
      <c r="B62" s="539"/>
      <c r="C62" s="540" t="s">
        <v>255</v>
      </c>
      <c r="D62" s="541"/>
      <c r="E62" s="548">
        <v>79</v>
      </c>
      <c r="F62" s="549">
        <v>79</v>
      </c>
      <c r="G62" s="548">
        <v>79</v>
      </c>
      <c r="H62" s="574">
        <f t="shared" si="29"/>
        <v>100</v>
      </c>
      <c r="I62" s="545">
        <f t="shared" si="30"/>
        <v>100</v>
      </c>
    </row>
    <row r="63" spans="1:9" ht="14.1" customHeight="1" x14ac:dyDescent="0.25">
      <c r="A63" s="529"/>
      <c r="B63" s="530" t="s">
        <v>63</v>
      </c>
      <c r="C63" s="546" t="s">
        <v>64</v>
      </c>
      <c r="D63" s="532" t="s">
        <v>36</v>
      </c>
      <c r="E63" s="535">
        <v>1751</v>
      </c>
      <c r="F63" s="547">
        <v>2278.6</v>
      </c>
      <c r="G63" s="575">
        <v>2278</v>
      </c>
      <c r="H63" s="576">
        <f>G63/E63*100</f>
        <v>130.09708737864079</v>
      </c>
      <c r="I63" s="537">
        <f>G63/F63*100</f>
        <v>99.973668041780044</v>
      </c>
    </row>
    <row r="64" spans="1:9" ht="14.1" customHeight="1" x14ac:dyDescent="0.25">
      <c r="A64" s="538"/>
      <c r="B64" s="539"/>
      <c r="C64" s="540" t="s">
        <v>251</v>
      </c>
      <c r="D64" s="541"/>
      <c r="E64" s="548">
        <v>972</v>
      </c>
      <c r="F64" s="549">
        <v>972</v>
      </c>
      <c r="G64" s="548">
        <v>972</v>
      </c>
      <c r="H64" s="574">
        <f t="shared" ref="H64:H66" si="31">G64/E64*100</f>
        <v>100</v>
      </c>
      <c r="I64" s="545">
        <f t="shared" ref="I64:I66" si="32">G64/F64*100</f>
        <v>100</v>
      </c>
    </row>
    <row r="65" spans="1:16" ht="14.1" customHeight="1" x14ac:dyDescent="0.25">
      <c r="A65" s="538"/>
      <c r="B65" s="539"/>
      <c r="C65" s="540" t="s">
        <v>255</v>
      </c>
      <c r="D65" s="541"/>
      <c r="E65" s="548">
        <v>71</v>
      </c>
      <c r="F65" s="549">
        <v>71</v>
      </c>
      <c r="G65" s="548">
        <v>71</v>
      </c>
      <c r="H65" s="574">
        <f t="shared" si="31"/>
        <v>100</v>
      </c>
      <c r="I65" s="545">
        <f t="shared" si="32"/>
        <v>100</v>
      </c>
    </row>
    <row r="66" spans="1:16" ht="14.1" customHeight="1" x14ac:dyDescent="0.25">
      <c r="A66" s="538"/>
      <c r="B66" s="539"/>
      <c r="C66" s="577" t="s">
        <v>242</v>
      </c>
      <c r="D66" s="541"/>
      <c r="E66" s="548">
        <v>200</v>
      </c>
      <c r="F66" s="549">
        <v>200</v>
      </c>
      <c r="G66" s="548">
        <v>200</v>
      </c>
      <c r="H66" s="574">
        <f t="shared" si="31"/>
        <v>100</v>
      </c>
      <c r="I66" s="545">
        <f t="shared" si="32"/>
        <v>100</v>
      </c>
    </row>
    <row r="67" spans="1:16" ht="14.1" customHeight="1" x14ac:dyDescent="0.25">
      <c r="A67" s="529"/>
      <c r="B67" s="530" t="s">
        <v>65</v>
      </c>
      <c r="C67" s="546" t="s">
        <v>66</v>
      </c>
      <c r="D67" s="532" t="s">
        <v>36</v>
      </c>
      <c r="E67" s="535">
        <v>1404</v>
      </c>
      <c r="F67" s="547">
        <v>2193.5</v>
      </c>
      <c r="G67" s="575">
        <v>2194</v>
      </c>
      <c r="H67" s="576">
        <f>G67/E67*100</f>
        <v>156.26780626780626</v>
      </c>
      <c r="I67" s="537">
        <f>G67/F67*100</f>
        <v>100.02279462046957</v>
      </c>
    </row>
    <row r="68" spans="1:16" ht="14.1" customHeight="1" x14ac:dyDescent="0.25">
      <c r="A68" s="538"/>
      <c r="B68" s="539"/>
      <c r="C68" s="540" t="s">
        <v>251</v>
      </c>
      <c r="D68" s="541"/>
      <c r="E68" s="548">
        <v>940</v>
      </c>
      <c r="F68" s="549">
        <v>940</v>
      </c>
      <c r="G68" s="548">
        <v>940</v>
      </c>
      <c r="H68" s="574">
        <f t="shared" ref="H68:H69" si="33">G68/E68*100</f>
        <v>100</v>
      </c>
      <c r="I68" s="545">
        <f t="shared" ref="I68:I69" si="34">G68/F68*100</f>
        <v>100</v>
      </c>
    </row>
    <row r="69" spans="1:16" ht="14.1" customHeight="1" x14ac:dyDescent="0.25">
      <c r="A69" s="538"/>
      <c r="B69" s="539"/>
      <c r="C69" s="540" t="s">
        <v>255</v>
      </c>
      <c r="D69" s="541"/>
      <c r="E69" s="548">
        <v>101</v>
      </c>
      <c r="F69" s="549">
        <v>101</v>
      </c>
      <c r="G69" s="548">
        <v>101</v>
      </c>
      <c r="H69" s="574">
        <f t="shared" si="33"/>
        <v>100</v>
      </c>
      <c r="I69" s="545">
        <f t="shared" si="34"/>
        <v>100</v>
      </c>
    </row>
    <row r="70" spans="1:16" ht="14.1" customHeight="1" x14ac:dyDescent="0.25">
      <c r="A70" s="529"/>
      <c r="B70" s="530" t="s">
        <v>67</v>
      </c>
      <c r="C70" s="546" t="s">
        <v>68</v>
      </c>
      <c r="D70" s="532" t="s">
        <v>36</v>
      </c>
      <c r="E70" s="535">
        <v>1155</v>
      </c>
      <c r="F70" s="547">
        <v>1497.7</v>
      </c>
      <c r="G70" s="575">
        <v>1498</v>
      </c>
      <c r="H70" s="576">
        <f>G70/E70*100</f>
        <v>129.69696969696969</v>
      </c>
      <c r="I70" s="537">
        <f>G70/F70*100</f>
        <v>100.02003071376109</v>
      </c>
      <c r="O70" s="9"/>
    </row>
    <row r="71" spans="1:16" ht="14.1" customHeight="1" x14ac:dyDescent="0.25">
      <c r="A71" s="538"/>
      <c r="B71" s="539"/>
      <c r="C71" s="540" t="s">
        <v>251</v>
      </c>
      <c r="D71" s="541"/>
      <c r="E71" s="548">
        <v>515</v>
      </c>
      <c r="F71" s="549">
        <v>515</v>
      </c>
      <c r="G71" s="548">
        <v>515</v>
      </c>
      <c r="H71" s="574">
        <f t="shared" ref="H71:H73" si="35">G71/E71*100</f>
        <v>100</v>
      </c>
      <c r="I71" s="545">
        <f t="shared" ref="I71:I73" si="36">G71/F71*100</f>
        <v>100</v>
      </c>
    </row>
    <row r="72" spans="1:16" ht="14.1" customHeight="1" x14ac:dyDescent="0.25">
      <c r="A72" s="538"/>
      <c r="B72" s="539"/>
      <c r="C72" s="540" t="s">
        <v>242</v>
      </c>
      <c r="D72" s="541"/>
      <c r="E72" s="578">
        <v>250</v>
      </c>
      <c r="F72" s="579">
        <v>250</v>
      </c>
      <c r="G72" s="578">
        <v>250</v>
      </c>
      <c r="H72" s="574">
        <f t="shared" si="35"/>
        <v>100</v>
      </c>
      <c r="I72" s="545">
        <f t="shared" si="36"/>
        <v>100</v>
      </c>
    </row>
    <row r="73" spans="1:16" ht="14.1" customHeight="1" x14ac:dyDescent="0.25">
      <c r="A73" s="538"/>
      <c r="B73" s="539"/>
      <c r="C73" s="540" t="s">
        <v>255</v>
      </c>
      <c r="D73" s="541"/>
      <c r="E73" s="542">
        <v>28</v>
      </c>
      <c r="F73" s="543">
        <v>28</v>
      </c>
      <c r="G73" s="542">
        <v>28</v>
      </c>
      <c r="H73" s="574">
        <f t="shared" si="35"/>
        <v>100</v>
      </c>
      <c r="I73" s="545">
        <f t="shared" si="36"/>
        <v>100</v>
      </c>
    </row>
    <row r="74" spans="1:16" ht="14.1" customHeight="1" x14ac:dyDescent="0.25">
      <c r="A74" s="529"/>
      <c r="B74" s="530" t="s">
        <v>69</v>
      </c>
      <c r="C74" s="546" t="s">
        <v>70</v>
      </c>
      <c r="D74" s="532" t="s">
        <v>36</v>
      </c>
      <c r="E74" s="535">
        <v>2447</v>
      </c>
      <c r="F74" s="547">
        <v>3226.4</v>
      </c>
      <c r="G74" s="575">
        <v>3226</v>
      </c>
      <c r="H74" s="576">
        <f>G74/E74*100</f>
        <v>131.83489987740089</v>
      </c>
      <c r="I74" s="537">
        <f>G74/F74*100</f>
        <v>99.987602281180259</v>
      </c>
    </row>
    <row r="75" spans="1:16" ht="14.1" customHeight="1" x14ac:dyDescent="0.25">
      <c r="A75" s="538"/>
      <c r="B75" s="539"/>
      <c r="C75" s="540" t="s">
        <v>251</v>
      </c>
      <c r="D75" s="541"/>
      <c r="E75" s="548">
        <v>1072</v>
      </c>
      <c r="F75" s="549">
        <v>1072</v>
      </c>
      <c r="G75" s="548">
        <v>1072</v>
      </c>
      <c r="H75" s="574">
        <f t="shared" ref="H75:H106" si="37">G75/E75*100</f>
        <v>100</v>
      </c>
      <c r="I75" s="545">
        <f t="shared" ref="I75:I77" si="38">G75/F75*100</f>
        <v>100</v>
      </c>
    </row>
    <row r="76" spans="1:16" ht="14.1" customHeight="1" x14ac:dyDescent="0.25">
      <c r="A76" s="538"/>
      <c r="B76" s="539"/>
      <c r="C76" s="540" t="s">
        <v>256</v>
      </c>
      <c r="D76" s="541"/>
      <c r="E76" s="548">
        <v>795</v>
      </c>
      <c r="F76" s="549">
        <v>795</v>
      </c>
      <c r="G76" s="548">
        <v>795</v>
      </c>
      <c r="H76" s="574">
        <f t="shared" si="37"/>
        <v>100</v>
      </c>
      <c r="I76" s="545">
        <f t="shared" si="38"/>
        <v>100</v>
      </c>
      <c r="P76" s="1"/>
    </row>
    <row r="77" spans="1:16" ht="14.1" customHeight="1" x14ac:dyDescent="0.25">
      <c r="A77" s="122" t="s">
        <v>32</v>
      </c>
      <c r="B77" s="580"/>
      <c r="C77" s="374" t="s">
        <v>71</v>
      </c>
      <c r="D77" s="581"/>
      <c r="E77" s="318">
        <f>E78+E82+E86+E90+E94+E99+E103+E115+E119+E123+E127+E132+E136+E140+E144</f>
        <v>83354</v>
      </c>
      <c r="F77" s="324">
        <f>F78+F82+F86+F90+F94+F99+F103+F115+F119+F123+F127+F132+F136+F140+F144</f>
        <v>135627.6</v>
      </c>
      <c r="G77" s="318">
        <f>G78+G82+G86+G90+G94+G99+G103+G115+G119+G123+G127+G132+G136+G140+G144</f>
        <v>125962</v>
      </c>
      <c r="H77" s="247">
        <f t="shared" si="37"/>
        <v>151.11692300309522</v>
      </c>
      <c r="I77" s="388">
        <f t="shared" si="38"/>
        <v>92.873426942598698</v>
      </c>
      <c r="P77" s="1"/>
    </row>
    <row r="78" spans="1:16" ht="14.1" customHeight="1" x14ac:dyDescent="0.25">
      <c r="A78" s="582"/>
      <c r="B78" s="583" t="s">
        <v>72</v>
      </c>
      <c r="C78" s="584" t="s">
        <v>73</v>
      </c>
      <c r="D78" s="585" t="s">
        <v>74</v>
      </c>
      <c r="E78" s="586">
        <v>5908</v>
      </c>
      <c r="F78" s="587">
        <v>8109.3</v>
      </c>
      <c r="G78" s="588">
        <v>7470</v>
      </c>
      <c r="H78" s="576">
        <f>G78/E78*100</f>
        <v>126.43872714962762</v>
      </c>
      <c r="I78" s="537">
        <f>G78/F78*100</f>
        <v>92.116458880544556</v>
      </c>
    </row>
    <row r="79" spans="1:16" ht="14.1" customHeight="1" x14ac:dyDescent="0.25">
      <c r="A79" s="325"/>
      <c r="B79" s="326"/>
      <c r="C79" s="589" t="s">
        <v>252</v>
      </c>
      <c r="D79" s="328"/>
      <c r="E79" s="319">
        <v>2226</v>
      </c>
      <c r="F79" s="329">
        <v>2226</v>
      </c>
      <c r="G79" s="319">
        <v>2226</v>
      </c>
      <c r="H79" s="247">
        <f t="shared" si="37"/>
        <v>100</v>
      </c>
      <c r="I79" s="388">
        <f t="shared" ref="I79:I81" si="39">G79/F79*100</f>
        <v>100</v>
      </c>
    </row>
    <row r="80" spans="1:16" ht="14.1" customHeight="1" x14ac:dyDescent="0.25">
      <c r="A80" s="325"/>
      <c r="B80" s="326"/>
      <c r="C80" s="590" t="s">
        <v>257</v>
      </c>
      <c r="D80" s="328"/>
      <c r="E80" s="319">
        <v>0</v>
      </c>
      <c r="F80" s="329">
        <v>0</v>
      </c>
      <c r="G80" s="319">
        <v>0</v>
      </c>
      <c r="H80" s="247">
        <v>0</v>
      </c>
      <c r="I80" s="388">
        <v>0</v>
      </c>
    </row>
    <row r="81" spans="1:9" ht="14.1" customHeight="1" x14ac:dyDescent="0.25">
      <c r="A81" s="325"/>
      <c r="B81" s="326"/>
      <c r="C81" s="590" t="s">
        <v>255</v>
      </c>
      <c r="D81" s="328"/>
      <c r="E81" s="319">
        <v>2630</v>
      </c>
      <c r="F81" s="329">
        <v>2630</v>
      </c>
      <c r="G81" s="319">
        <v>2630</v>
      </c>
      <c r="H81" s="247">
        <f t="shared" si="37"/>
        <v>100</v>
      </c>
      <c r="I81" s="388">
        <f t="shared" si="39"/>
        <v>100</v>
      </c>
    </row>
    <row r="82" spans="1:9" ht="14.1" customHeight="1" x14ac:dyDescent="0.25">
      <c r="A82" s="582"/>
      <c r="B82" s="583" t="s">
        <v>75</v>
      </c>
      <c r="C82" s="584" t="s">
        <v>76</v>
      </c>
      <c r="D82" s="585" t="s">
        <v>74</v>
      </c>
      <c r="E82" s="586">
        <v>3677</v>
      </c>
      <c r="F82" s="587">
        <v>6836.5</v>
      </c>
      <c r="G82" s="588">
        <v>5624</v>
      </c>
      <c r="H82" s="576">
        <f>G82/E82*100</f>
        <v>152.95077508838727</v>
      </c>
      <c r="I82" s="537">
        <f>G82/F82*100</f>
        <v>82.264316536239306</v>
      </c>
    </row>
    <row r="83" spans="1:9" ht="14.1" customHeight="1" x14ac:dyDescent="0.25">
      <c r="A83" s="325"/>
      <c r="B83" s="326"/>
      <c r="C83" s="589" t="s">
        <v>252</v>
      </c>
      <c r="D83" s="327"/>
      <c r="E83" s="319">
        <v>2213</v>
      </c>
      <c r="F83" s="329">
        <v>2213</v>
      </c>
      <c r="G83" s="319">
        <v>2213</v>
      </c>
      <c r="H83" s="247">
        <f t="shared" si="37"/>
        <v>100</v>
      </c>
      <c r="I83" s="388">
        <f t="shared" ref="I83:I85" si="40">G83/F83*100</f>
        <v>100</v>
      </c>
    </row>
    <row r="84" spans="1:9" ht="14.1" customHeight="1" x14ac:dyDescent="0.25">
      <c r="A84" s="325"/>
      <c r="B84" s="326"/>
      <c r="C84" s="590" t="s">
        <v>257</v>
      </c>
      <c r="D84" s="327"/>
      <c r="E84" s="319">
        <v>0</v>
      </c>
      <c r="F84" s="329">
        <v>0</v>
      </c>
      <c r="G84" s="319">
        <v>0</v>
      </c>
      <c r="H84" s="247">
        <v>0</v>
      </c>
      <c r="I84" s="388">
        <v>0</v>
      </c>
    </row>
    <row r="85" spans="1:9" ht="14.1" customHeight="1" x14ac:dyDescent="0.25">
      <c r="A85" s="325"/>
      <c r="B85" s="326"/>
      <c r="C85" s="590" t="s">
        <v>255</v>
      </c>
      <c r="D85" s="327"/>
      <c r="E85" s="319">
        <v>230</v>
      </c>
      <c r="F85" s="329">
        <v>230</v>
      </c>
      <c r="G85" s="319">
        <v>230</v>
      </c>
      <c r="H85" s="247">
        <f t="shared" si="37"/>
        <v>100</v>
      </c>
      <c r="I85" s="388">
        <f t="shared" si="40"/>
        <v>100</v>
      </c>
    </row>
    <row r="86" spans="1:9" ht="14.1" customHeight="1" x14ac:dyDescent="0.25">
      <c r="A86" s="582"/>
      <c r="B86" s="583" t="s">
        <v>77</v>
      </c>
      <c r="C86" s="584" t="s">
        <v>78</v>
      </c>
      <c r="D86" s="585" t="s">
        <v>74</v>
      </c>
      <c r="E86" s="586">
        <v>3629</v>
      </c>
      <c r="F86" s="587">
        <v>5223.2</v>
      </c>
      <c r="G86" s="588">
        <v>5223</v>
      </c>
      <c r="H86" s="576">
        <f>G86/E86*100</f>
        <v>143.92394599063104</v>
      </c>
      <c r="I86" s="537">
        <f>G86/F86*100</f>
        <v>99.996170929698266</v>
      </c>
    </row>
    <row r="87" spans="1:9" ht="14.1" customHeight="1" x14ac:dyDescent="0.25">
      <c r="A87" s="325"/>
      <c r="B87" s="326"/>
      <c r="C87" s="589" t="s">
        <v>252</v>
      </c>
      <c r="D87" s="327"/>
      <c r="E87" s="319">
        <v>2106</v>
      </c>
      <c r="F87" s="329">
        <v>2106</v>
      </c>
      <c r="G87" s="319">
        <v>2106</v>
      </c>
      <c r="H87" s="247">
        <f t="shared" si="37"/>
        <v>100</v>
      </c>
      <c r="I87" s="388">
        <f t="shared" ref="I87:I89" si="41">G87/F87*100</f>
        <v>100</v>
      </c>
    </row>
    <row r="88" spans="1:9" ht="14.1" customHeight="1" x14ac:dyDescent="0.25">
      <c r="A88" s="325"/>
      <c r="B88" s="326"/>
      <c r="C88" s="590" t="s">
        <v>257</v>
      </c>
      <c r="D88" s="327"/>
      <c r="E88" s="319">
        <v>0</v>
      </c>
      <c r="F88" s="329">
        <v>0</v>
      </c>
      <c r="G88" s="319">
        <v>0</v>
      </c>
      <c r="H88" s="247">
        <v>0</v>
      </c>
      <c r="I88" s="388">
        <v>0</v>
      </c>
    </row>
    <row r="89" spans="1:9" ht="14.1" customHeight="1" x14ac:dyDescent="0.25">
      <c r="A89" s="325"/>
      <c r="B89" s="326"/>
      <c r="C89" s="590" t="s">
        <v>255</v>
      </c>
      <c r="D89" s="327"/>
      <c r="E89" s="319">
        <v>166</v>
      </c>
      <c r="F89" s="329">
        <v>166</v>
      </c>
      <c r="G89" s="319">
        <v>166</v>
      </c>
      <c r="H89" s="247">
        <f t="shared" si="37"/>
        <v>100</v>
      </c>
      <c r="I89" s="388">
        <f t="shared" si="41"/>
        <v>100</v>
      </c>
    </row>
    <row r="90" spans="1:9" ht="14.1" customHeight="1" x14ac:dyDescent="0.25">
      <c r="A90" s="582"/>
      <c r="B90" s="583" t="s">
        <v>79</v>
      </c>
      <c r="C90" s="584" t="s">
        <v>80</v>
      </c>
      <c r="D90" s="585" t="s">
        <v>74</v>
      </c>
      <c r="E90" s="586">
        <v>4095</v>
      </c>
      <c r="F90" s="587">
        <v>6286.2</v>
      </c>
      <c r="G90" s="588">
        <v>6286</v>
      </c>
      <c r="H90" s="576">
        <f>G90/E90*100</f>
        <v>153.50427350427353</v>
      </c>
      <c r="I90" s="537">
        <f>G90/F90*100</f>
        <v>99.996818427666952</v>
      </c>
    </row>
    <row r="91" spans="1:9" ht="14.1" customHeight="1" x14ac:dyDescent="0.25">
      <c r="A91" s="325"/>
      <c r="B91" s="326"/>
      <c r="C91" s="589" t="s">
        <v>252</v>
      </c>
      <c r="D91" s="327"/>
      <c r="E91" s="319">
        <v>2389</v>
      </c>
      <c r="F91" s="329">
        <v>2389</v>
      </c>
      <c r="G91" s="319">
        <v>2389</v>
      </c>
      <c r="H91" s="247">
        <f t="shared" si="37"/>
        <v>100</v>
      </c>
      <c r="I91" s="388">
        <f t="shared" ref="I91:I93" si="42">G91/F91*100</f>
        <v>100</v>
      </c>
    </row>
    <row r="92" spans="1:9" ht="14.1" customHeight="1" x14ac:dyDescent="0.25">
      <c r="A92" s="325"/>
      <c r="B92" s="326"/>
      <c r="C92" s="590" t="s">
        <v>257</v>
      </c>
      <c r="D92" s="327"/>
      <c r="E92" s="319">
        <v>0</v>
      </c>
      <c r="F92" s="329">
        <v>0</v>
      </c>
      <c r="G92" s="319">
        <v>0</v>
      </c>
      <c r="H92" s="247">
        <v>0</v>
      </c>
      <c r="I92" s="388">
        <v>0</v>
      </c>
    </row>
    <row r="93" spans="1:9" ht="14.1" customHeight="1" x14ac:dyDescent="0.25">
      <c r="A93" s="325"/>
      <c r="B93" s="326"/>
      <c r="C93" s="590" t="s">
        <v>255</v>
      </c>
      <c r="D93" s="327"/>
      <c r="E93" s="319">
        <v>734</v>
      </c>
      <c r="F93" s="329">
        <v>734</v>
      </c>
      <c r="G93" s="319">
        <v>734</v>
      </c>
      <c r="H93" s="247">
        <f t="shared" si="37"/>
        <v>100</v>
      </c>
      <c r="I93" s="388">
        <f t="shared" si="42"/>
        <v>100</v>
      </c>
    </row>
    <row r="94" spans="1:9" ht="14.1" customHeight="1" x14ac:dyDescent="0.25">
      <c r="A94" s="582"/>
      <c r="B94" s="583" t="s">
        <v>81</v>
      </c>
      <c r="C94" s="584" t="s">
        <v>82</v>
      </c>
      <c r="D94" s="585" t="s">
        <v>74</v>
      </c>
      <c r="E94" s="586">
        <v>8021</v>
      </c>
      <c r="F94" s="587">
        <v>20707.8</v>
      </c>
      <c r="G94" s="588">
        <v>18151</v>
      </c>
      <c r="H94" s="576">
        <f>G94/E94*100</f>
        <v>226.29347961600797</v>
      </c>
      <c r="I94" s="537">
        <f>G94/F94*100</f>
        <v>87.65296168593477</v>
      </c>
    </row>
    <row r="95" spans="1:9" ht="14.1" customHeight="1" x14ac:dyDescent="0.25">
      <c r="A95" s="325"/>
      <c r="B95" s="326"/>
      <c r="C95" s="589" t="s">
        <v>252</v>
      </c>
      <c r="D95" s="327"/>
      <c r="E95" s="319">
        <v>3003</v>
      </c>
      <c r="F95" s="329">
        <v>3003</v>
      </c>
      <c r="G95" s="319">
        <v>3003</v>
      </c>
      <c r="H95" s="247">
        <f t="shared" si="37"/>
        <v>100</v>
      </c>
      <c r="I95" s="388">
        <f t="shared" ref="I95:I98" si="43">G95/F95*100</f>
        <v>100</v>
      </c>
    </row>
    <row r="96" spans="1:9" ht="14.1" customHeight="1" x14ac:dyDescent="0.25">
      <c r="A96" s="325"/>
      <c r="B96" s="326"/>
      <c r="C96" s="590" t="s">
        <v>257</v>
      </c>
      <c r="D96" s="327"/>
      <c r="E96" s="319">
        <v>0</v>
      </c>
      <c r="F96" s="329">
        <v>0</v>
      </c>
      <c r="G96" s="319">
        <v>0</v>
      </c>
      <c r="H96" s="247">
        <v>0</v>
      </c>
      <c r="I96" s="388">
        <v>0</v>
      </c>
    </row>
    <row r="97" spans="1:16" ht="14.1" customHeight="1" x14ac:dyDescent="0.25">
      <c r="A97" s="330"/>
      <c r="B97" s="331"/>
      <c r="C97" s="590" t="s">
        <v>255</v>
      </c>
      <c r="D97" s="332"/>
      <c r="E97" s="319">
        <v>742</v>
      </c>
      <c r="F97" s="329">
        <v>742</v>
      </c>
      <c r="G97" s="319">
        <v>742</v>
      </c>
      <c r="H97" s="247">
        <f t="shared" si="37"/>
        <v>100</v>
      </c>
      <c r="I97" s="388">
        <f t="shared" si="43"/>
        <v>100</v>
      </c>
      <c r="P97" s="1"/>
    </row>
    <row r="98" spans="1:16" ht="14.1" customHeight="1" x14ac:dyDescent="0.25">
      <c r="A98" s="330"/>
      <c r="B98" s="331"/>
      <c r="C98" s="590" t="s">
        <v>273</v>
      </c>
      <c r="D98" s="332"/>
      <c r="E98" s="319">
        <v>1000</v>
      </c>
      <c r="F98" s="329">
        <v>1000</v>
      </c>
      <c r="G98" s="319">
        <v>1000</v>
      </c>
      <c r="H98" s="247">
        <f t="shared" si="37"/>
        <v>100</v>
      </c>
      <c r="I98" s="388">
        <f t="shared" si="43"/>
        <v>100</v>
      </c>
    </row>
    <row r="99" spans="1:16" ht="14.1" customHeight="1" x14ac:dyDescent="0.25">
      <c r="A99" s="582"/>
      <c r="B99" s="583" t="s">
        <v>83</v>
      </c>
      <c r="C99" s="584" t="s">
        <v>84</v>
      </c>
      <c r="D99" s="585" t="s">
        <v>74</v>
      </c>
      <c r="E99" s="591">
        <v>3169</v>
      </c>
      <c r="F99" s="592">
        <v>4498.1000000000004</v>
      </c>
      <c r="G99" s="593">
        <v>4283</v>
      </c>
      <c r="H99" s="576">
        <f>G99/E99*100</f>
        <v>135.15304512464499</v>
      </c>
      <c r="I99" s="537">
        <f>G99/F99*100</f>
        <v>95.217980925279562</v>
      </c>
    </row>
    <row r="100" spans="1:16" ht="14.1" customHeight="1" x14ac:dyDescent="0.25">
      <c r="A100" s="325"/>
      <c r="B100" s="326"/>
      <c r="C100" s="589" t="s">
        <v>252</v>
      </c>
      <c r="D100" s="327"/>
      <c r="E100" s="319">
        <v>1753</v>
      </c>
      <c r="F100" s="329">
        <v>1753</v>
      </c>
      <c r="G100" s="319">
        <v>1753</v>
      </c>
      <c r="H100" s="247">
        <f t="shared" si="37"/>
        <v>100</v>
      </c>
      <c r="I100" s="388">
        <f t="shared" ref="I100:I102" si="44">G100/F100*100</f>
        <v>100</v>
      </c>
    </row>
    <row r="101" spans="1:16" ht="14.1" customHeight="1" x14ac:dyDescent="0.25">
      <c r="A101" s="325"/>
      <c r="B101" s="326"/>
      <c r="C101" s="590" t="s">
        <v>257</v>
      </c>
      <c r="D101" s="327"/>
      <c r="E101" s="319">
        <v>0</v>
      </c>
      <c r="F101" s="329">
        <v>0</v>
      </c>
      <c r="G101" s="319">
        <v>0</v>
      </c>
      <c r="H101" s="247">
        <v>0</v>
      </c>
      <c r="I101" s="388">
        <v>0</v>
      </c>
    </row>
    <row r="102" spans="1:16" ht="14.1" customHeight="1" x14ac:dyDescent="0.25">
      <c r="A102" s="325"/>
      <c r="B102" s="326"/>
      <c r="C102" s="590" t="s">
        <v>255</v>
      </c>
      <c r="D102" s="327"/>
      <c r="E102" s="319">
        <v>783</v>
      </c>
      <c r="F102" s="329">
        <v>783</v>
      </c>
      <c r="G102" s="319">
        <v>783</v>
      </c>
      <c r="H102" s="247">
        <f t="shared" si="37"/>
        <v>100</v>
      </c>
      <c r="I102" s="388">
        <f t="shared" si="44"/>
        <v>100</v>
      </c>
    </row>
    <row r="103" spans="1:16" ht="14.1" customHeight="1" x14ac:dyDescent="0.25">
      <c r="A103" s="582"/>
      <c r="B103" s="583" t="s">
        <v>85</v>
      </c>
      <c r="C103" s="584" t="s">
        <v>216</v>
      </c>
      <c r="D103" s="585" t="s">
        <v>74</v>
      </c>
      <c r="E103" s="586">
        <v>6464</v>
      </c>
      <c r="F103" s="587">
        <v>12800.8</v>
      </c>
      <c r="G103" s="588">
        <v>11762</v>
      </c>
      <c r="H103" s="576">
        <f>G103/E103*100</f>
        <v>181.96163366336634</v>
      </c>
      <c r="I103" s="537">
        <f>G103/F103*100</f>
        <v>91.884882194862826</v>
      </c>
    </row>
    <row r="104" spans="1:16" ht="14.1" customHeight="1" x14ac:dyDescent="0.25">
      <c r="A104" s="325"/>
      <c r="B104" s="326"/>
      <c r="C104" s="589" t="s">
        <v>252</v>
      </c>
      <c r="D104" s="327"/>
      <c r="E104" s="319">
        <v>3001</v>
      </c>
      <c r="F104" s="329">
        <v>3001</v>
      </c>
      <c r="G104" s="319">
        <v>3001</v>
      </c>
      <c r="H104" s="247">
        <f t="shared" si="37"/>
        <v>100</v>
      </c>
      <c r="I104" s="388">
        <f t="shared" ref="I104:I106" si="45">G104/F104*100</f>
        <v>100</v>
      </c>
    </row>
    <row r="105" spans="1:16" ht="14.1" customHeight="1" x14ac:dyDescent="0.25">
      <c r="A105" s="325"/>
      <c r="B105" s="326"/>
      <c r="C105" s="590" t="s">
        <v>257</v>
      </c>
      <c r="D105" s="327"/>
      <c r="E105" s="319">
        <v>0</v>
      </c>
      <c r="F105" s="329">
        <v>0</v>
      </c>
      <c r="G105" s="319">
        <v>0</v>
      </c>
      <c r="H105" s="247">
        <v>0</v>
      </c>
      <c r="I105" s="388">
        <v>0</v>
      </c>
    </row>
    <row r="106" spans="1:16" ht="14.1" customHeight="1" thickBot="1" x14ac:dyDescent="0.3">
      <c r="A106" s="333"/>
      <c r="B106" s="334"/>
      <c r="C106" s="594" t="s">
        <v>255</v>
      </c>
      <c r="D106" s="335"/>
      <c r="E106" s="595">
        <v>1641</v>
      </c>
      <c r="F106" s="596">
        <v>1641</v>
      </c>
      <c r="G106" s="595">
        <v>1641</v>
      </c>
      <c r="H106" s="597">
        <f t="shared" si="37"/>
        <v>100</v>
      </c>
      <c r="I106" s="598">
        <f t="shared" si="45"/>
        <v>100</v>
      </c>
    </row>
    <row r="107" spans="1:16" ht="12.95" customHeight="1" x14ac:dyDescent="0.25">
      <c r="A107" s="599"/>
      <c r="B107" s="600"/>
      <c r="C107" s="561"/>
      <c r="D107" s="562"/>
      <c r="E107" s="601"/>
      <c r="F107" s="602"/>
      <c r="G107" s="601"/>
      <c r="H107" s="601"/>
      <c r="I107" s="565"/>
    </row>
    <row r="108" spans="1:16" ht="12.95" customHeight="1" x14ac:dyDescent="0.25">
      <c r="A108" s="599"/>
      <c r="B108" s="600"/>
      <c r="C108" s="561"/>
      <c r="D108" s="562"/>
      <c r="E108" s="601"/>
      <c r="F108" s="602"/>
      <c r="G108" s="601"/>
      <c r="H108" s="601"/>
      <c r="I108" s="565"/>
    </row>
    <row r="109" spans="1:16" ht="12.95" customHeight="1" x14ac:dyDescent="0.25">
      <c r="A109" s="599"/>
      <c r="B109" s="600"/>
      <c r="C109" s="561"/>
      <c r="D109" s="562"/>
      <c r="E109" s="601"/>
      <c r="F109" s="602"/>
      <c r="G109" s="601"/>
      <c r="H109" s="601"/>
      <c r="I109" s="565"/>
    </row>
    <row r="110" spans="1:16" ht="12.95" customHeight="1" x14ac:dyDescent="0.25">
      <c r="A110" s="599"/>
      <c r="B110" s="600"/>
      <c r="C110" s="561"/>
      <c r="D110" s="562"/>
      <c r="E110" s="601"/>
      <c r="F110" s="602"/>
      <c r="G110" s="601"/>
      <c r="H110" s="601"/>
      <c r="I110" s="565"/>
    </row>
    <row r="111" spans="1:16" ht="12.95" customHeight="1" thickBot="1" x14ac:dyDescent="0.3">
      <c r="A111" s="560"/>
      <c r="B111" s="560"/>
      <c r="C111" s="561"/>
      <c r="D111" s="562"/>
      <c r="E111" s="563"/>
      <c r="F111" s="564"/>
      <c r="G111" s="563"/>
      <c r="H111" s="563"/>
      <c r="I111" s="4" t="s">
        <v>394</v>
      </c>
    </row>
    <row r="112" spans="1:16" ht="12.95" customHeight="1" x14ac:dyDescent="0.25">
      <c r="A112" s="488" t="s">
        <v>1</v>
      </c>
      <c r="B112" s="489" t="s">
        <v>2</v>
      </c>
      <c r="C112" s="490" t="s">
        <v>3</v>
      </c>
      <c r="D112" s="491"/>
      <c r="E112" s="492" t="s">
        <v>4</v>
      </c>
      <c r="F112" s="493" t="s">
        <v>290</v>
      </c>
      <c r="G112" s="494" t="s">
        <v>285</v>
      </c>
      <c r="H112" s="492" t="s">
        <v>286</v>
      </c>
      <c r="I112" s="2" t="s">
        <v>286</v>
      </c>
    </row>
    <row r="113" spans="1:9" ht="12.95" customHeight="1" x14ac:dyDescent="0.25">
      <c r="A113" s="495" t="s">
        <v>5</v>
      </c>
      <c r="B113" s="496" t="s">
        <v>6</v>
      </c>
      <c r="C113" s="497" t="s">
        <v>7</v>
      </c>
      <c r="D113" s="498" t="s">
        <v>8</v>
      </c>
      <c r="E113" s="499" t="s">
        <v>289</v>
      </c>
      <c r="F113" s="500" t="s">
        <v>291</v>
      </c>
      <c r="G113" s="603" t="s">
        <v>354</v>
      </c>
      <c r="H113" s="499" t="s">
        <v>287</v>
      </c>
      <c r="I113" s="3" t="s">
        <v>288</v>
      </c>
    </row>
    <row r="114" spans="1:9" ht="12.95" customHeight="1" thickBot="1" x14ac:dyDescent="0.3">
      <c r="A114" s="502" t="s">
        <v>9</v>
      </c>
      <c r="B114" s="566" t="s">
        <v>10</v>
      </c>
      <c r="C114" s="504"/>
      <c r="D114" s="505"/>
      <c r="E114" s="506">
        <v>2020</v>
      </c>
      <c r="F114" s="507">
        <f>F59</f>
        <v>44196</v>
      </c>
      <c r="G114" s="507">
        <f>G59</f>
        <v>44196</v>
      </c>
      <c r="H114" s="507" t="s">
        <v>225</v>
      </c>
      <c r="I114" s="508" t="s">
        <v>225</v>
      </c>
    </row>
    <row r="115" spans="1:9" ht="14.1" customHeight="1" x14ac:dyDescent="0.25">
      <c r="A115" s="604"/>
      <c r="B115" s="605" t="s">
        <v>86</v>
      </c>
      <c r="C115" s="606" t="s">
        <v>87</v>
      </c>
      <c r="D115" s="607" t="s">
        <v>74</v>
      </c>
      <c r="E115" s="591">
        <v>4408</v>
      </c>
      <c r="F115" s="592">
        <v>7835.4</v>
      </c>
      <c r="G115" s="593">
        <v>6935</v>
      </c>
      <c r="H115" s="576">
        <f>G115/E115*100</f>
        <v>157.32758620689654</v>
      </c>
      <c r="I115" s="573">
        <f>G115/F115*100</f>
        <v>88.508563698088167</v>
      </c>
    </row>
    <row r="116" spans="1:9" ht="14.1" customHeight="1" x14ac:dyDescent="0.25">
      <c r="A116" s="325"/>
      <c r="B116" s="326"/>
      <c r="C116" s="589" t="s">
        <v>252</v>
      </c>
      <c r="D116" s="327"/>
      <c r="E116" s="319">
        <v>2322</v>
      </c>
      <c r="F116" s="329">
        <v>2322</v>
      </c>
      <c r="G116" s="319">
        <v>2322</v>
      </c>
      <c r="H116" s="247">
        <f t="shared" ref="H116:H118" si="46">G116/E116*100</f>
        <v>100</v>
      </c>
      <c r="I116" s="388">
        <f t="shared" ref="I116:I118" si="47">G116/F116*100</f>
        <v>100</v>
      </c>
    </row>
    <row r="117" spans="1:9" ht="14.1" customHeight="1" x14ac:dyDescent="0.25">
      <c r="A117" s="325"/>
      <c r="B117" s="326"/>
      <c r="C117" s="590" t="s">
        <v>257</v>
      </c>
      <c r="D117" s="327"/>
      <c r="E117" s="319">
        <v>0</v>
      </c>
      <c r="F117" s="329">
        <v>0</v>
      </c>
      <c r="G117" s="319">
        <v>0</v>
      </c>
      <c r="H117" s="247">
        <v>0</v>
      </c>
      <c r="I117" s="388">
        <v>0</v>
      </c>
    </row>
    <row r="118" spans="1:9" ht="14.1" customHeight="1" x14ac:dyDescent="0.25">
      <c r="A118" s="325"/>
      <c r="B118" s="326"/>
      <c r="C118" s="590" t="s">
        <v>255</v>
      </c>
      <c r="D118" s="327"/>
      <c r="E118" s="319">
        <v>370</v>
      </c>
      <c r="F118" s="329">
        <v>370</v>
      </c>
      <c r="G118" s="319">
        <v>370</v>
      </c>
      <c r="H118" s="247">
        <f t="shared" si="46"/>
        <v>100</v>
      </c>
      <c r="I118" s="388">
        <f t="shared" si="47"/>
        <v>100</v>
      </c>
    </row>
    <row r="119" spans="1:9" ht="14.1" customHeight="1" x14ac:dyDescent="0.25">
      <c r="A119" s="582"/>
      <c r="B119" s="583" t="s">
        <v>88</v>
      </c>
      <c r="C119" s="584" t="s">
        <v>89</v>
      </c>
      <c r="D119" s="585" t="s">
        <v>74</v>
      </c>
      <c r="E119" s="586">
        <v>5865</v>
      </c>
      <c r="F119" s="587">
        <v>7881.3</v>
      </c>
      <c r="G119" s="588">
        <v>7881</v>
      </c>
      <c r="H119" s="576">
        <f>G119/E119*100</f>
        <v>134.37340153452686</v>
      </c>
      <c r="I119" s="537">
        <f>G119/F119*100</f>
        <v>99.996193521373371</v>
      </c>
    </row>
    <row r="120" spans="1:9" ht="14.1" customHeight="1" x14ac:dyDescent="0.25">
      <c r="A120" s="325"/>
      <c r="B120" s="326"/>
      <c r="C120" s="589" t="s">
        <v>252</v>
      </c>
      <c r="D120" s="327"/>
      <c r="E120" s="319">
        <v>2764</v>
      </c>
      <c r="F120" s="329">
        <v>2764</v>
      </c>
      <c r="G120" s="319">
        <v>2764</v>
      </c>
      <c r="H120" s="247">
        <f t="shared" ref="H120:H122" si="48">G120/E120*100</f>
        <v>100</v>
      </c>
      <c r="I120" s="388">
        <f t="shared" ref="I120:I122" si="49">G120/F120*100</f>
        <v>100</v>
      </c>
    </row>
    <row r="121" spans="1:9" ht="14.1" customHeight="1" x14ac:dyDescent="0.25">
      <c r="A121" s="325"/>
      <c r="B121" s="326"/>
      <c r="C121" s="590" t="s">
        <v>257</v>
      </c>
      <c r="D121" s="327"/>
      <c r="E121" s="319">
        <v>0</v>
      </c>
      <c r="F121" s="329">
        <v>0</v>
      </c>
      <c r="G121" s="319">
        <v>0</v>
      </c>
      <c r="H121" s="247">
        <v>0</v>
      </c>
      <c r="I121" s="388">
        <v>0</v>
      </c>
    </row>
    <row r="122" spans="1:9" ht="14.1" customHeight="1" x14ac:dyDescent="0.25">
      <c r="A122" s="325"/>
      <c r="B122" s="326"/>
      <c r="C122" s="590" t="s">
        <v>255</v>
      </c>
      <c r="D122" s="327"/>
      <c r="E122" s="319">
        <v>1783</v>
      </c>
      <c r="F122" s="329">
        <v>1783</v>
      </c>
      <c r="G122" s="319">
        <v>1783</v>
      </c>
      <c r="H122" s="247">
        <f t="shared" si="48"/>
        <v>100</v>
      </c>
      <c r="I122" s="388">
        <f t="shared" si="49"/>
        <v>100</v>
      </c>
    </row>
    <row r="123" spans="1:9" ht="14.1" customHeight="1" x14ac:dyDescent="0.25">
      <c r="A123" s="582"/>
      <c r="B123" s="583" t="s">
        <v>90</v>
      </c>
      <c r="C123" s="584" t="s">
        <v>91</v>
      </c>
      <c r="D123" s="585" t="s">
        <v>74</v>
      </c>
      <c r="E123" s="586">
        <v>3973</v>
      </c>
      <c r="F123" s="587">
        <v>6712</v>
      </c>
      <c r="G123" s="588">
        <v>6298</v>
      </c>
      <c r="H123" s="576">
        <f>G123/E123*100</f>
        <v>158.52001006795874</v>
      </c>
      <c r="I123" s="537">
        <f>G123/F123*100</f>
        <v>93.831942789034557</v>
      </c>
    </row>
    <row r="124" spans="1:9" ht="14.1" customHeight="1" x14ac:dyDescent="0.25">
      <c r="A124" s="325"/>
      <c r="B124" s="326"/>
      <c r="C124" s="589" t="s">
        <v>252</v>
      </c>
      <c r="D124" s="327"/>
      <c r="E124" s="319">
        <v>2436</v>
      </c>
      <c r="F124" s="329">
        <v>2436</v>
      </c>
      <c r="G124" s="319">
        <v>2436</v>
      </c>
      <c r="H124" s="247">
        <f t="shared" ref="H124:H126" si="50">G124/E124*100</f>
        <v>100</v>
      </c>
      <c r="I124" s="388">
        <f t="shared" ref="I124:I126" si="51">G124/F124*100</f>
        <v>100</v>
      </c>
    </row>
    <row r="125" spans="1:9" ht="14.1" customHeight="1" x14ac:dyDescent="0.25">
      <c r="A125" s="325"/>
      <c r="B125" s="326"/>
      <c r="C125" s="590" t="s">
        <v>257</v>
      </c>
      <c r="D125" s="327"/>
      <c r="E125" s="319">
        <v>0</v>
      </c>
      <c r="F125" s="329">
        <v>0</v>
      </c>
      <c r="G125" s="319">
        <v>0</v>
      </c>
      <c r="H125" s="247">
        <v>0</v>
      </c>
      <c r="I125" s="388">
        <v>0</v>
      </c>
    </row>
    <row r="126" spans="1:9" ht="14.1" customHeight="1" x14ac:dyDescent="0.25">
      <c r="A126" s="325"/>
      <c r="B126" s="326"/>
      <c r="C126" s="590" t="s">
        <v>255</v>
      </c>
      <c r="D126" s="327"/>
      <c r="E126" s="319">
        <v>464</v>
      </c>
      <c r="F126" s="329">
        <v>464</v>
      </c>
      <c r="G126" s="319">
        <v>464</v>
      </c>
      <c r="H126" s="247">
        <f t="shared" si="50"/>
        <v>100</v>
      </c>
      <c r="I126" s="388">
        <f t="shared" si="51"/>
        <v>100</v>
      </c>
    </row>
    <row r="127" spans="1:9" ht="14.1" customHeight="1" x14ac:dyDescent="0.25">
      <c r="A127" s="582"/>
      <c r="B127" s="583" t="s">
        <v>92</v>
      </c>
      <c r="C127" s="584" t="s">
        <v>93</v>
      </c>
      <c r="D127" s="585" t="s">
        <v>74</v>
      </c>
      <c r="E127" s="586">
        <v>6602</v>
      </c>
      <c r="F127" s="587">
        <v>10230.799999999999</v>
      </c>
      <c r="G127" s="588">
        <v>8894</v>
      </c>
      <c r="H127" s="576">
        <f>G127/E127*100</f>
        <v>134.71675249924266</v>
      </c>
      <c r="I127" s="537">
        <f>G127/F127*100</f>
        <v>86.93357313211088</v>
      </c>
    </row>
    <row r="128" spans="1:9" ht="14.1" customHeight="1" x14ac:dyDescent="0.25">
      <c r="A128" s="325"/>
      <c r="B128" s="326"/>
      <c r="C128" s="589" t="s">
        <v>252</v>
      </c>
      <c r="D128" s="327"/>
      <c r="E128" s="319">
        <v>3239</v>
      </c>
      <c r="F128" s="329">
        <v>3239</v>
      </c>
      <c r="G128" s="319">
        <v>3239</v>
      </c>
      <c r="H128" s="247">
        <f t="shared" ref="H128:H131" si="52">G128/E128*100</f>
        <v>100</v>
      </c>
      <c r="I128" s="388">
        <f t="shared" ref="I128:I131" si="53">G128/F128*100</f>
        <v>100</v>
      </c>
    </row>
    <row r="129" spans="1:10" ht="14.1" customHeight="1" x14ac:dyDescent="0.25">
      <c r="A129" s="325"/>
      <c r="B129" s="326"/>
      <c r="C129" s="590" t="s">
        <v>257</v>
      </c>
      <c r="D129" s="327"/>
      <c r="E129" s="319">
        <v>0</v>
      </c>
      <c r="F129" s="329">
        <v>0</v>
      </c>
      <c r="G129" s="319">
        <v>0</v>
      </c>
      <c r="H129" s="247">
        <v>0</v>
      </c>
      <c r="I129" s="388">
        <v>0</v>
      </c>
    </row>
    <row r="130" spans="1:10" ht="14.1" customHeight="1" x14ac:dyDescent="0.25">
      <c r="A130" s="325"/>
      <c r="B130" s="326"/>
      <c r="C130" s="590" t="s">
        <v>241</v>
      </c>
      <c r="D130" s="327"/>
      <c r="E130" s="319">
        <v>300</v>
      </c>
      <c r="F130" s="329">
        <v>300</v>
      </c>
      <c r="G130" s="319">
        <v>300</v>
      </c>
      <c r="H130" s="247">
        <f t="shared" si="52"/>
        <v>100</v>
      </c>
      <c r="I130" s="388">
        <f t="shared" si="53"/>
        <v>100</v>
      </c>
    </row>
    <row r="131" spans="1:10" ht="14.1" customHeight="1" x14ac:dyDescent="0.25">
      <c r="A131" s="325"/>
      <c r="B131" s="326"/>
      <c r="C131" s="590" t="s">
        <v>256</v>
      </c>
      <c r="D131" s="327"/>
      <c r="E131" s="319">
        <v>1143</v>
      </c>
      <c r="F131" s="329">
        <v>1143</v>
      </c>
      <c r="G131" s="319">
        <v>1143</v>
      </c>
      <c r="H131" s="247">
        <f t="shared" si="52"/>
        <v>100</v>
      </c>
      <c r="I131" s="388">
        <f t="shared" si="53"/>
        <v>100</v>
      </c>
    </row>
    <row r="132" spans="1:10" ht="14.1" customHeight="1" x14ac:dyDescent="0.25">
      <c r="A132" s="582"/>
      <c r="B132" s="583" t="s">
        <v>94</v>
      </c>
      <c r="C132" s="584" t="s">
        <v>95</v>
      </c>
      <c r="D132" s="585" t="s">
        <v>74</v>
      </c>
      <c r="E132" s="586">
        <v>5877</v>
      </c>
      <c r="F132" s="587">
        <v>7357.6</v>
      </c>
      <c r="G132" s="588">
        <v>7358</v>
      </c>
      <c r="H132" s="576">
        <f>G132/E132*100</f>
        <v>125.19993193806364</v>
      </c>
      <c r="I132" s="537">
        <f>G132/F132*100</f>
        <v>100.00543655539849</v>
      </c>
    </row>
    <row r="133" spans="1:10" ht="14.1" customHeight="1" x14ac:dyDescent="0.25">
      <c r="A133" s="325"/>
      <c r="B133" s="326"/>
      <c r="C133" s="589" t="s">
        <v>252</v>
      </c>
      <c r="D133" s="327"/>
      <c r="E133" s="319">
        <v>1790</v>
      </c>
      <c r="F133" s="329">
        <v>1790</v>
      </c>
      <c r="G133" s="319">
        <v>1790</v>
      </c>
      <c r="H133" s="247">
        <f t="shared" ref="H133:H135" si="54">G133/E133*100</f>
        <v>100</v>
      </c>
      <c r="I133" s="388">
        <f t="shared" ref="I133:I135" si="55">G133/F133*100</f>
        <v>100</v>
      </c>
    </row>
    <row r="134" spans="1:10" ht="14.1" customHeight="1" x14ac:dyDescent="0.25">
      <c r="A134" s="325"/>
      <c r="B134" s="326"/>
      <c r="C134" s="590" t="s">
        <v>257</v>
      </c>
      <c r="D134" s="327"/>
      <c r="E134" s="319">
        <v>0</v>
      </c>
      <c r="F134" s="329">
        <v>0</v>
      </c>
      <c r="G134" s="319">
        <v>0</v>
      </c>
      <c r="H134" s="247">
        <v>0</v>
      </c>
      <c r="I134" s="388">
        <v>0</v>
      </c>
    </row>
    <row r="135" spans="1:10" ht="14.1" customHeight="1" x14ac:dyDescent="0.25">
      <c r="A135" s="325"/>
      <c r="B135" s="326"/>
      <c r="C135" s="590" t="s">
        <v>255</v>
      </c>
      <c r="D135" s="327"/>
      <c r="E135" s="319">
        <v>2753</v>
      </c>
      <c r="F135" s="329">
        <v>2753</v>
      </c>
      <c r="G135" s="319">
        <v>2753</v>
      </c>
      <c r="H135" s="247">
        <f t="shared" si="54"/>
        <v>100</v>
      </c>
      <c r="I135" s="388">
        <f t="shared" si="55"/>
        <v>100</v>
      </c>
    </row>
    <row r="136" spans="1:10" ht="14.1" customHeight="1" x14ac:dyDescent="0.25">
      <c r="A136" s="582"/>
      <c r="B136" s="583" t="s">
        <v>96</v>
      </c>
      <c r="C136" s="584" t="s">
        <v>97</v>
      </c>
      <c r="D136" s="585" t="s">
        <v>74</v>
      </c>
      <c r="E136" s="586">
        <v>8526</v>
      </c>
      <c r="F136" s="587">
        <v>11654.1</v>
      </c>
      <c r="G136" s="588">
        <v>11047</v>
      </c>
      <c r="H136" s="576">
        <f>G136/E136*100</f>
        <v>129.56837907576823</v>
      </c>
      <c r="I136" s="537">
        <f>G136/F136*100</f>
        <v>94.790674526561475</v>
      </c>
      <c r="J136" s="1"/>
    </row>
    <row r="137" spans="1:10" ht="14.1" customHeight="1" x14ac:dyDescent="0.25">
      <c r="A137" s="325"/>
      <c r="B137" s="326"/>
      <c r="C137" s="589" t="s">
        <v>252</v>
      </c>
      <c r="D137" s="327"/>
      <c r="E137" s="319">
        <v>4081</v>
      </c>
      <c r="F137" s="329">
        <v>4081</v>
      </c>
      <c r="G137" s="319">
        <v>4081</v>
      </c>
      <c r="H137" s="247">
        <f t="shared" ref="H137:H139" si="56">G137/E137*100</f>
        <v>100</v>
      </c>
      <c r="I137" s="388">
        <f t="shared" ref="I137:I141" si="57">G137/F137*100</f>
        <v>100</v>
      </c>
    </row>
    <row r="138" spans="1:10" ht="14.1" customHeight="1" x14ac:dyDescent="0.25">
      <c r="A138" s="325"/>
      <c r="B138" s="326"/>
      <c r="C138" s="590" t="s">
        <v>257</v>
      </c>
      <c r="D138" s="327"/>
      <c r="E138" s="319">
        <v>0</v>
      </c>
      <c r="F138" s="329">
        <v>0</v>
      </c>
      <c r="G138" s="319">
        <v>0</v>
      </c>
      <c r="H138" s="247">
        <v>0</v>
      </c>
      <c r="I138" s="388">
        <v>0</v>
      </c>
    </row>
    <row r="139" spans="1:10" ht="14.1" customHeight="1" x14ac:dyDescent="0.25">
      <c r="A139" s="325"/>
      <c r="B139" s="326"/>
      <c r="C139" s="590" t="s">
        <v>255</v>
      </c>
      <c r="D139" s="327"/>
      <c r="E139" s="319">
        <v>2653</v>
      </c>
      <c r="F139" s="329">
        <v>2653</v>
      </c>
      <c r="G139" s="319">
        <v>2653</v>
      </c>
      <c r="H139" s="247">
        <f t="shared" si="56"/>
        <v>100</v>
      </c>
      <c r="I139" s="388">
        <f t="shared" si="57"/>
        <v>100</v>
      </c>
    </row>
    <row r="140" spans="1:10" ht="14.1" customHeight="1" x14ac:dyDescent="0.25">
      <c r="A140" s="582"/>
      <c r="B140" s="583" t="s">
        <v>98</v>
      </c>
      <c r="C140" s="584" t="s">
        <v>99</v>
      </c>
      <c r="D140" s="585" t="s">
        <v>74</v>
      </c>
      <c r="E140" s="586">
        <v>6278</v>
      </c>
      <c r="F140" s="587">
        <v>8716.9</v>
      </c>
      <c r="G140" s="588">
        <v>8702</v>
      </c>
      <c r="H140" s="576">
        <f>G140/E140*100</f>
        <v>138.61102261866836</v>
      </c>
      <c r="I140" s="537">
        <f>G140/F140*100</f>
        <v>99.829067673140685</v>
      </c>
    </row>
    <row r="141" spans="1:10" ht="14.1" customHeight="1" x14ac:dyDescent="0.25">
      <c r="A141" s="325"/>
      <c r="B141" s="326"/>
      <c r="C141" s="589" t="s">
        <v>252</v>
      </c>
      <c r="D141" s="327"/>
      <c r="E141" s="319">
        <v>3500</v>
      </c>
      <c r="F141" s="329">
        <v>3500</v>
      </c>
      <c r="G141" s="319">
        <v>3500</v>
      </c>
      <c r="H141" s="247">
        <f t="shared" ref="H141:H143" si="58">G141/E141*100</f>
        <v>100</v>
      </c>
      <c r="I141" s="388">
        <f t="shared" si="57"/>
        <v>100</v>
      </c>
    </row>
    <row r="142" spans="1:10" ht="14.1" customHeight="1" x14ac:dyDescent="0.25">
      <c r="A142" s="325"/>
      <c r="B142" s="326"/>
      <c r="C142" s="590" t="s">
        <v>257</v>
      </c>
      <c r="D142" s="327"/>
      <c r="E142" s="319">
        <v>0</v>
      </c>
      <c r="F142" s="329">
        <v>0</v>
      </c>
      <c r="G142" s="319">
        <v>0</v>
      </c>
      <c r="H142" s="247">
        <v>0</v>
      </c>
      <c r="I142" s="388">
        <v>0</v>
      </c>
    </row>
    <row r="143" spans="1:10" ht="14.1" customHeight="1" x14ac:dyDescent="0.25">
      <c r="A143" s="325"/>
      <c r="B143" s="326"/>
      <c r="C143" s="590" t="s">
        <v>255</v>
      </c>
      <c r="D143" s="327"/>
      <c r="E143" s="319">
        <v>619</v>
      </c>
      <c r="F143" s="329">
        <v>619</v>
      </c>
      <c r="G143" s="319">
        <v>619</v>
      </c>
      <c r="H143" s="247">
        <f t="shared" si="58"/>
        <v>100</v>
      </c>
      <c r="I143" s="388">
        <f t="shared" ref="I143" si="59">G143/F143*100</f>
        <v>100</v>
      </c>
    </row>
    <row r="144" spans="1:10" ht="14.1" customHeight="1" x14ac:dyDescent="0.25">
      <c r="A144" s="582"/>
      <c r="B144" s="583" t="s">
        <v>100</v>
      </c>
      <c r="C144" s="584" t="s">
        <v>101</v>
      </c>
      <c r="D144" s="585" t="s">
        <v>74</v>
      </c>
      <c r="E144" s="591">
        <v>6862</v>
      </c>
      <c r="F144" s="592">
        <v>10777.6</v>
      </c>
      <c r="G144" s="593">
        <v>10048</v>
      </c>
      <c r="H144" s="576">
        <f>G144/E144*100</f>
        <v>146.42961235791313</v>
      </c>
      <c r="I144" s="537">
        <f>G144/F144*100</f>
        <v>93.230403800475059</v>
      </c>
    </row>
    <row r="145" spans="1:9" ht="14.1" customHeight="1" x14ac:dyDescent="0.25">
      <c r="A145" s="325"/>
      <c r="B145" s="326"/>
      <c r="C145" s="589" t="s">
        <v>252</v>
      </c>
      <c r="D145" s="327"/>
      <c r="E145" s="319">
        <v>3736</v>
      </c>
      <c r="F145" s="329">
        <v>3736</v>
      </c>
      <c r="G145" s="319">
        <v>3736</v>
      </c>
      <c r="H145" s="247">
        <f t="shared" ref="H145:H147" si="60">G145/E145*100</f>
        <v>100</v>
      </c>
      <c r="I145" s="388">
        <f t="shared" ref="I145:I147" si="61">G145/F145*100</f>
        <v>100</v>
      </c>
    </row>
    <row r="146" spans="1:9" ht="14.1" customHeight="1" x14ac:dyDescent="0.25">
      <c r="A146" s="325"/>
      <c r="B146" s="326"/>
      <c r="C146" s="590" t="s">
        <v>257</v>
      </c>
      <c r="D146" s="327"/>
      <c r="E146" s="319">
        <v>0</v>
      </c>
      <c r="F146" s="329">
        <v>0</v>
      </c>
      <c r="G146" s="319">
        <v>0</v>
      </c>
      <c r="H146" s="247">
        <v>0</v>
      </c>
      <c r="I146" s="388">
        <v>0</v>
      </c>
    </row>
    <row r="147" spans="1:9" ht="14.1" customHeight="1" thickBot="1" x14ac:dyDescent="0.3">
      <c r="A147" s="333"/>
      <c r="B147" s="334"/>
      <c r="C147" s="594" t="s">
        <v>255</v>
      </c>
      <c r="D147" s="335"/>
      <c r="E147" s="595">
        <v>825</v>
      </c>
      <c r="F147" s="596">
        <v>825</v>
      </c>
      <c r="G147" s="595">
        <v>825</v>
      </c>
      <c r="H147" s="597">
        <f t="shared" si="60"/>
        <v>100</v>
      </c>
      <c r="I147" s="598">
        <f t="shared" si="61"/>
        <v>100</v>
      </c>
    </row>
    <row r="148" spans="1:9" ht="14.1" customHeight="1" x14ac:dyDescent="0.25">
      <c r="A148" s="599"/>
      <c r="B148" s="600"/>
      <c r="C148" s="561"/>
      <c r="D148" s="562"/>
      <c r="E148" s="601"/>
      <c r="F148" s="602"/>
      <c r="G148" s="601"/>
      <c r="H148" s="601"/>
      <c r="I148" s="565"/>
    </row>
    <row r="149" spans="1:9" ht="12.95" customHeight="1" x14ac:dyDescent="0.25">
      <c r="A149" s="599"/>
      <c r="B149" s="600"/>
      <c r="C149" s="561"/>
      <c r="D149" s="562"/>
      <c r="E149" s="601"/>
      <c r="F149" s="602"/>
      <c r="G149" s="601"/>
      <c r="H149" s="601"/>
      <c r="I149" s="565"/>
    </row>
    <row r="150" spans="1:9" ht="12.95" customHeight="1" x14ac:dyDescent="0.25">
      <c r="A150" s="599"/>
      <c r="B150" s="600"/>
      <c r="C150" s="561"/>
      <c r="D150" s="562"/>
      <c r="E150" s="601"/>
      <c r="F150" s="602"/>
      <c r="G150" s="601"/>
      <c r="H150" s="601"/>
      <c r="I150" s="565"/>
    </row>
    <row r="151" spans="1:9" ht="12.95" customHeight="1" x14ac:dyDescent="0.25">
      <c r="A151" s="599"/>
      <c r="B151" s="600"/>
      <c r="C151" s="561"/>
      <c r="D151" s="562"/>
      <c r="E151" s="601"/>
      <c r="F151" s="602"/>
      <c r="G151" s="601"/>
      <c r="H151" s="601"/>
      <c r="I151" s="565"/>
    </row>
    <row r="152" spans="1:9" ht="12.95" customHeight="1" x14ac:dyDescent="0.25">
      <c r="A152" s="599"/>
      <c r="B152" s="600"/>
      <c r="C152" s="561"/>
      <c r="D152" s="562"/>
      <c r="E152" s="601"/>
      <c r="F152" s="602"/>
      <c r="G152" s="601"/>
      <c r="H152" s="601"/>
      <c r="I152" s="565"/>
    </row>
    <row r="153" spans="1:9" ht="12.95" customHeight="1" x14ac:dyDescent="0.25">
      <c r="A153" s="599"/>
      <c r="B153" s="600"/>
      <c r="C153" s="561"/>
      <c r="D153" s="562"/>
      <c r="E153" s="601"/>
      <c r="F153" s="602"/>
      <c r="G153" s="601"/>
      <c r="H153" s="601"/>
      <c r="I153" s="565"/>
    </row>
    <row r="154" spans="1:9" ht="12.95" customHeight="1" x14ac:dyDescent="0.25">
      <c r="A154" s="599"/>
      <c r="B154" s="600"/>
      <c r="C154" s="561"/>
      <c r="D154" s="562"/>
      <c r="E154" s="601"/>
      <c r="F154" s="602"/>
      <c r="G154" s="601"/>
      <c r="H154" s="601"/>
      <c r="I154" s="565"/>
    </row>
    <row r="155" spans="1:9" ht="12.95" customHeight="1" x14ac:dyDescent="0.25">
      <c r="A155" s="599"/>
      <c r="B155" s="600"/>
      <c r="C155" s="561"/>
      <c r="D155" s="562"/>
      <c r="E155" s="601"/>
      <c r="F155" s="602"/>
      <c r="G155" s="601"/>
      <c r="H155" s="601"/>
      <c r="I155" s="565"/>
    </row>
    <row r="156" spans="1:9" ht="12.95" customHeight="1" x14ac:dyDescent="0.25">
      <c r="A156" s="599"/>
      <c r="B156" s="600"/>
      <c r="C156" s="561"/>
      <c r="D156" s="562"/>
      <c r="E156" s="601"/>
      <c r="F156" s="602"/>
      <c r="G156" s="601"/>
      <c r="H156" s="601"/>
      <c r="I156" s="565"/>
    </row>
    <row r="157" spans="1:9" ht="12.95" customHeight="1" x14ac:dyDescent="0.25">
      <c r="A157" s="599"/>
      <c r="B157" s="600"/>
      <c r="C157" s="561"/>
      <c r="D157" s="562"/>
      <c r="E157" s="601"/>
      <c r="F157" s="602"/>
      <c r="G157" s="601"/>
      <c r="H157" s="601"/>
      <c r="I157" s="565"/>
    </row>
    <row r="158" spans="1:9" ht="12.95" customHeight="1" x14ac:dyDescent="0.25">
      <c r="A158" s="599"/>
      <c r="B158" s="600"/>
      <c r="C158" s="561"/>
      <c r="D158" s="562"/>
      <c r="E158" s="601"/>
      <c r="F158" s="602"/>
      <c r="G158" s="601"/>
      <c r="H158" s="601"/>
      <c r="I158" s="565"/>
    </row>
    <row r="159" spans="1:9" ht="12.95" customHeight="1" x14ac:dyDescent="0.25">
      <c r="A159" s="599"/>
      <c r="B159" s="600"/>
      <c r="C159" s="561"/>
      <c r="D159" s="562"/>
      <c r="E159" s="601"/>
      <c r="F159" s="602"/>
      <c r="G159" s="601"/>
      <c r="H159" s="601"/>
      <c r="I159" s="565"/>
    </row>
    <row r="160" spans="1:9" ht="12.95" customHeight="1" x14ac:dyDescent="0.25">
      <c r="A160" s="599"/>
      <c r="B160" s="600"/>
      <c r="C160" s="561"/>
      <c r="D160" s="562"/>
      <c r="E160" s="601"/>
      <c r="F160" s="602"/>
      <c r="G160" s="601"/>
      <c r="H160" s="601"/>
      <c r="I160" s="565"/>
    </row>
    <row r="161" spans="1:9" ht="12.95" customHeight="1" x14ac:dyDescent="0.25">
      <c r="A161" s="599"/>
      <c r="B161" s="600"/>
      <c r="C161" s="561"/>
      <c r="D161" s="562"/>
      <c r="E161" s="601"/>
      <c r="F161" s="602"/>
      <c r="G161" s="601"/>
      <c r="H161" s="601"/>
      <c r="I161" s="565"/>
    </row>
    <row r="162" spans="1:9" ht="12.95" customHeight="1" x14ac:dyDescent="0.25">
      <c r="A162" s="599"/>
      <c r="B162" s="600"/>
      <c r="C162" s="561"/>
      <c r="D162" s="562"/>
      <c r="E162" s="601"/>
      <c r="F162" s="602"/>
      <c r="G162" s="601"/>
      <c r="H162" s="601"/>
      <c r="I162" s="565"/>
    </row>
    <row r="163" spans="1:9" ht="12.95" customHeight="1" x14ac:dyDescent="0.25">
      <c r="A163" s="599"/>
      <c r="B163" s="600"/>
      <c r="C163" s="561"/>
      <c r="D163" s="562"/>
      <c r="E163" s="601"/>
      <c r="F163" s="602"/>
      <c r="G163" s="601"/>
      <c r="H163" s="601"/>
      <c r="I163" s="565"/>
    </row>
    <row r="164" spans="1:9" ht="12.95" customHeight="1" x14ac:dyDescent="0.25">
      <c r="A164" s="599"/>
      <c r="B164" s="600"/>
      <c r="C164" s="561"/>
      <c r="D164" s="562"/>
      <c r="E164" s="601"/>
      <c r="F164" s="602"/>
      <c r="G164" s="601"/>
      <c r="H164" s="601"/>
      <c r="I164" s="565"/>
    </row>
    <row r="165" spans="1:9" ht="12.95" customHeight="1" x14ac:dyDescent="0.25">
      <c r="A165" s="599"/>
      <c r="B165" s="600"/>
      <c r="C165" s="561"/>
      <c r="D165" s="562"/>
      <c r="E165" s="601"/>
      <c r="F165" s="602"/>
      <c r="G165" s="601"/>
      <c r="H165" s="601"/>
      <c r="I165" s="565"/>
    </row>
    <row r="166" spans="1:9" ht="12.95" customHeight="1" x14ac:dyDescent="0.25">
      <c r="A166" s="599"/>
      <c r="B166" s="600"/>
      <c r="C166" s="561"/>
      <c r="D166" s="562"/>
      <c r="E166" s="601"/>
      <c r="F166" s="602"/>
      <c r="G166" s="601"/>
      <c r="H166" s="601"/>
      <c r="I166" s="565"/>
    </row>
    <row r="167" spans="1:9" ht="12.95" customHeight="1" x14ac:dyDescent="0.25">
      <c r="A167" s="599"/>
      <c r="B167" s="600"/>
      <c r="C167" s="561"/>
      <c r="D167" s="562"/>
      <c r="E167" s="601"/>
      <c r="F167" s="602"/>
      <c r="G167" s="601"/>
      <c r="H167" s="601"/>
      <c r="I167" s="565"/>
    </row>
    <row r="168" spans="1:9" ht="16.5" customHeight="1" thickBot="1" x14ac:dyDescent="0.3">
      <c r="A168" s="599"/>
      <c r="B168" s="600"/>
      <c r="C168" s="561"/>
      <c r="D168" s="562"/>
      <c r="E168" s="562"/>
      <c r="F168" s="608"/>
      <c r="G168" s="562"/>
      <c r="H168" s="562"/>
      <c r="I168" s="4" t="s">
        <v>395</v>
      </c>
    </row>
    <row r="169" spans="1:9" ht="12.75" customHeight="1" x14ac:dyDescent="0.25">
      <c r="A169" s="488" t="s">
        <v>1</v>
      </c>
      <c r="B169" s="489" t="s">
        <v>2</v>
      </c>
      <c r="C169" s="490" t="s">
        <v>3</v>
      </c>
      <c r="D169" s="491"/>
      <c r="E169" s="492" t="s">
        <v>4</v>
      </c>
      <c r="F169" s="493" t="s">
        <v>290</v>
      </c>
      <c r="G169" s="494" t="s">
        <v>285</v>
      </c>
      <c r="H169" s="492" t="s">
        <v>286</v>
      </c>
      <c r="I169" s="2" t="s">
        <v>286</v>
      </c>
    </row>
    <row r="170" spans="1:9" ht="12.75" customHeight="1" x14ac:dyDescent="0.25">
      <c r="A170" s="495" t="s">
        <v>5</v>
      </c>
      <c r="B170" s="496" t="s">
        <v>6</v>
      </c>
      <c r="C170" s="497" t="s">
        <v>7</v>
      </c>
      <c r="D170" s="498" t="s">
        <v>8</v>
      </c>
      <c r="E170" s="499" t="s">
        <v>289</v>
      </c>
      <c r="F170" s="500" t="s">
        <v>291</v>
      </c>
      <c r="G170" s="501" t="s">
        <v>354</v>
      </c>
      <c r="H170" s="499" t="s">
        <v>287</v>
      </c>
      <c r="I170" s="3" t="s">
        <v>288</v>
      </c>
    </row>
    <row r="171" spans="1:9" ht="15" customHeight="1" thickBot="1" x14ac:dyDescent="0.3">
      <c r="A171" s="502" t="s">
        <v>9</v>
      </c>
      <c r="B171" s="566" t="s">
        <v>10</v>
      </c>
      <c r="C171" s="504"/>
      <c r="D171" s="505"/>
      <c r="E171" s="506">
        <v>2020</v>
      </c>
      <c r="F171" s="507">
        <f>F114</f>
        <v>44196</v>
      </c>
      <c r="G171" s="507">
        <f>G114</f>
        <v>44196</v>
      </c>
      <c r="H171" s="507" t="s">
        <v>225</v>
      </c>
      <c r="I171" s="508" t="s">
        <v>225</v>
      </c>
    </row>
    <row r="172" spans="1:9" s="1" customFormat="1" ht="14.1" customHeight="1" x14ac:dyDescent="0.25">
      <c r="A172" s="339"/>
      <c r="B172" s="609"/>
      <c r="C172" s="344" t="s">
        <v>102</v>
      </c>
      <c r="D172" s="610" t="s">
        <v>74</v>
      </c>
      <c r="E172" s="611">
        <f>SUM(E173:E175)</f>
        <v>400</v>
      </c>
      <c r="F172" s="612">
        <f t="shared" ref="F172:G172" si="62">SUM(F173:F175)</f>
        <v>227.7</v>
      </c>
      <c r="G172" s="611">
        <f t="shared" si="62"/>
        <v>217</v>
      </c>
      <c r="H172" s="244">
        <f t="shared" ref="H172:H175" si="63">G172/E172*100</f>
        <v>54.25</v>
      </c>
      <c r="I172" s="384">
        <f t="shared" ref="I172:I175" si="64">G172/F172*100</f>
        <v>95.300834431269223</v>
      </c>
    </row>
    <row r="173" spans="1:9" s="1" customFormat="1" ht="14.1" customHeight="1" x14ac:dyDescent="0.25">
      <c r="A173" s="359"/>
      <c r="B173" s="613"/>
      <c r="C173" s="180"/>
      <c r="D173" s="614" t="s">
        <v>102</v>
      </c>
      <c r="E173" s="615">
        <v>100</v>
      </c>
      <c r="F173" s="616">
        <v>10.199999999999999</v>
      </c>
      <c r="G173" s="617">
        <v>0</v>
      </c>
      <c r="H173" s="247">
        <f t="shared" si="63"/>
        <v>0</v>
      </c>
      <c r="I173" s="388">
        <f t="shared" si="64"/>
        <v>0</v>
      </c>
    </row>
    <row r="174" spans="1:9" s="1" customFormat="1" ht="14.1" customHeight="1" x14ac:dyDescent="0.25">
      <c r="A174" s="359"/>
      <c r="B174" s="613"/>
      <c r="C174" s="180"/>
      <c r="D174" s="614" t="s">
        <v>266</v>
      </c>
      <c r="E174" s="615">
        <v>100</v>
      </c>
      <c r="F174" s="616">
        <v>17.5</v>
      </c>
      <c r="G174" s="617">
        <v>17</v>
      </c>
      <c r="H174" s="247">
        <f t="shared" si="63"/>
        <v>17</v>
      </c>
      <c r="I174" s="388">
        <f t="shared" si="64"/>
        <v>97.142857142857139</v>
      </c>
    </row>
    <row r="175" spans="1:9" s="1" customFormat="1" ht="14.1" customHeight="1" x14ac:dyDescent="0.25">
      <c r="A175" s="325"/>
      <c r="B175" s="348"/>
      <c r="C175" s="296"/>
      <c r="D175" s="614" t="s">
        <v>284</v>
      </c>
      <c r="E175" s="615">
        <v>200</v>
      </c>
      <c r="F175" s="616">
        <v>200</v>
      </c>
      <c r="G175" s="617">
        <v>200</v>
      </c>
      <c r="H175" s="247">
        <f t="shared" si="63"/>
        <v>100</v>
      </c>
      <c r="I175" s="388">
        <f t="shared" si="64"/>
        <v>100</v>
      </c>
    </row>
    <row r="176" spans="1:9" s="1" customFormat="1" ht="14.1" customHeight="1" x14ac:dyDescent="0.25">
      <c r="A176" s="337"/>
      <c r="B176" s="338"/>
      <c r="C176" s="618" t="s">
        <v>104</v>
      </c>
      <c r="D176" s="610" t="s">
        <v>105</v>
      </c>
      <c r="E176" s="1089">
        <v>2000</v>
      </c>
      <c r="F176" s="1091">
        <v>922.6</v>
      </c>
      <c r="G176" s="1089">
        <v>922</v>
      </c>
      <c r="H176" s="1079">
        <f>G176/E176*100</f>
        <v>46.1</v>
      </c>
      <c r="I176" s="1081">
        <f>G176/F176*100</f>
        <v>99.934966399306305</v>
      </c>
    </row>
    <row r="177" spans="1:9" s="1" customFormat="1" ht="14.1" customHeight="1" x14ac:dyDescent="0.25">
      <c r="A177" s="339"/>
      <c r="B177" s="340"/>
      <c r="C177" s="619"/>
      <c r="D177" s="620" t="s">
        <v>106</v>
      </c>
      <c r="E177" s="1090"/>
      <c r="F177" s="1092"/>
      <c r="G177" s="1090"/>
      <c r="H177" s="1080"/>
      <c r="I177" s="1082"/>
    </row>
    <row r="178" spans="1:9" s="1" customFormat="1" ht="14.1" customHeight="1" x14ac:dyDescent="0.25">
      <c r="A178" s="341"/>
      <c r="B178" s="621" t="s">
        <v>107</v>
      </c>
      <c r="C178" s="622" t="s">
        <v>217</v>
      </c>
      <c r="D178" s="623" t="s">
        <v>218</v>
      </c>
      <c r="E178" s="624"/>
      <c r="F178" s="625"/>
      <c r="G178" s="626"/>
      <c r="H178" s="624"/>
      <c r="I178" s="1083">
        <f>G179/F179*100</f>
        <v>99.999344792905418</v>
      </c>
    </row>
    <row r="179" spans="1:9" s="1" customFormat="1" ht="14.1" customHeight="1" x14ac:dyDescent="0.25">
      <c r="A179" s="343"/>
      <c r="B179" s="627"/>
      <c r="C179" s="618" t="s">
        <v>219</v>
      </c>
      <c r="D179" s="618" t="s">
        <v>220</v>
      </c>
      <c r="E179" s="628">
        <v>47500</v>
      </c>
      <c r="F179" s="629">
        <v>61049.4</v>
      </c>
      <c r="G179" s="628">
        <v>61049</v>
      </c>
      <c r="H179" s="630">
        <f xml:space="preserve"> G179/E179*100</f>
        <v>128.52421052631578</v>
      </c>
      <c r="I179" s="1084"/>
    </row>
    <row r="180" spans="1:9" s="1" customFormat="1" ht="14.1" customHeight="1" x14ac:dyDescent="0.25">
      <c r="A180" s="631"/>
      <c r="B180" s="632"/>
      <c r="C180" s="288"/>
      <c r="D180" s="288"/>
      <c r="E180" s="633"/>
      <c r="F180" s="634"/>
      <c r="G180" s="635"/>
      <c r="H180" s="636"/>
      <c r="I180" s="1084"/>
    </row>
    <row r="181" spans="1:9" s="1" customFormat="1" ht="14.1" customHeight="1" x14ac:dyDescent="0.25">
      <c r="A181" s="383"/>
      <c r="B181" s="637"/>
      <c r="C181" s="230"/>
      <c r="D181" s="230"/>
      <c r="E181" s="638"/>
      <c r="F181" s="639"/>
      <c r="G181" s="638"/>
      <c r="H181" s="636"/>
      <c r="I181" s="640"/>
    </row>
    <row r="182" spans="1:9" s="1" customFormat="1" ht="14.1" customHeight="1" x14ac:dyDescent="0.25">
      <c r="A182" s="383" t="s">
        <v>350</v>
      </c>
      <c r="B182" s="1085" t="s">
        <v>198</v>
      </c>
      <c r="C182" s="1086"/>
      <c r="D182" s="230"/>
      <c r="E182" s="257">
        <f>E184</f>
        <v>0</v>
      </c>
      <c r="F182" s="258">
        <f>F184</f>
        <v>18538.900000000001</v>
      </c>
      <c r="G182" s="257">
        <f>G184</f>
        <v>0</v>
      </c>
      <c r="H182" s="274" t="s">
        <v>352</v>
      </c>
      <c r="I182" s="640">
        <v>0</v>
      </c>
    </row>
    <row r="183" spans="1:9" s="1" customFormat="1" ht="14.1" customHeight="1" x14ac:dyDescent="0.25">
      <c r="A183" s="383"/>
      <c r="B183" s="637"/>
      <c r="C183" s="230"/>
      <c r="D183" s="230" t="s">
        <v>351</v>
      </c>
      <c r="E183" s="638"/>
      <c r="F183" s="639"/>
      <c r="G183" s="638"/>
      <c r="H183" s="638"/>
      <c r="I183" s="640"/>
    </row>
    <row r="184" spans="1:9" s="1" customFormat="1" ht="14.1" customHeight="1" x14ac:dyDescent="0.25">
      <c r="A184" s="383"/>
      <c r="B184" s="637"/>
      <c r="C184" s="351" t="s">
        <v>396</v>
      </c>
      <c r="D184" s="614" t="s">
        <v>397</v>
      </c>
      <c r="E184" s="277">
        <v>0</v>
      </c>
      <c r="F184" s="262">
        <v>18538.900000000001</v>
      </c>
      <c r="G184" s="277">
        <v>0</v>
      </c>
      <c r="H184" s="175" t="s">
        <v>352</v>
      </c>
      <c r="I184" s="641">
        <v>0</v>
      </c>
    </row>
    <row r="185" spans="1:9" s="1" customFormat="1" ht="14.1" customHeight="1" x14ac:dyDescent="0.25">
      <c r="A185" s="383"/>
      <c r="B185" s="637"/>
      <c r="C185" s="230"/>
      <c r="D185" s="230"/>
      <c r="E185" s="638"/>
      <c r="F185" s="639"/>
      <c r="G185" s="638"/>
      <c r="H185" s="638"/>
      <c r="I185" s="640"/>
    </row>
    <row r="186" spans="1:9" s="1" customFormat="1" ht="14.1" customHeight="1" x14ac:dyDescent="0.25">
      <c r="A186" s="383"/>
      <c r="B186" s="637"/>
      <c r="C186" s="230"/>
      <c r="D186" s="230"/>
      <c r="E186" s="638"/>
      <c r="F186" s="639"/>
      <c r="G186" s="638"/>
      <c r="H186" s="638"/>
      <c r="I186" s="640"/>
    </row>
    <row r="187" spans="1:9" s="1" customFormat="1" ht="14.1" customHeight="1" x14ac:dyDescent="0.25">
      <c r="A187" s="350" t="s">
        <v>229</v>
      </c>
      <c r="B187" s="1087" t="s">
        <v>249</v>
      </c>
      <c r="C187" s="1088"/>
      <c r="D187" s="642"/>
      <c r="E187" s="643">
        <f>SUM(E188:E189)</f>
        <v>0</v>
      </c>
      <c r="F187" s="644">
        <f t="shared" ref="F187:G187" si="65">SUM(F188:F189)</f>
        <v>10500</v>
      </c>
      <c r="G187" s="643">
        <f t="shared" si="65"/>
        <v>10500</v>
      </c>
      <c r="H187" s="645" t="s">
        <v>352</v>
      </c>
      <c r="I187" s="646">
        <f>G187/F187*100</f>
        <v>100</v>
      </c>
    </row>
    <row r="188" spans="1:9" s="1" customFormat="1" ht="14.1" customHeight="1" x14ac:dyDescent="0.25">
      <c r="A188" s="347"/>
      <c r="B188" s="348"/>
      <c r="C188" s="345" t="s">
        <v>398</v>
      </c>
      <c r="D188" s="647" t="s">
        <v>228</v>
      </c>
      <c r="E188" s="320">
        <v>0</v>
      </c>
      <c r="F188" s="648">
        <v>9000</v>
      </c>
      <c r="G188" s="649">
        <v>9000</v>
      </c>
      <c r="H188" s="650" t="s">
        <v>352</v>
      </c>
      <c r="I188" s="651">
        <f>G188/F188*100</f>
        <v>100</v>
      </c>
    </row>
    <row r="189" spans="1:9" s="1" customFormat="1" ht="14.1" customHeight="1" x14ac:dyDescent="0.25">
      <c r="A189" s="652"/>
      <c r="B189" s="653"/>
      <c r="C189" s="295" t="s">
        <v>399</v>
      </c>
      <c r="D189" s="654" t="s">
        <v>400</v>
      </c>
      <c r="E189" s="655">
        <v>0</v>
      </c>
      <c r="F189" s="656">
        <v>1500</v>
      </c>
      <c r="G189" s="657">
        <v>1500</v>
      </c>
      <c r="H189" s="658" t="s">
        <v>352</v>
      </c>
      <c r="I189" s="651">
        <f t="shared" ref="I189" si="66">G189/F189*100</f>
        <v>100</v>
      </c>
    </row>
    <row r="190" spans="1:9" s="1" customFormat="1" ht="14.1" customHeight="1" x14ac:dyDescent="0.25">
      <c r="A190" s="169"/>
      <c r="B190" s="348"/>
      <c r="C190" s="296"/>
      <c r="D190" s="351"/>
      <c r="E190" s="320"/>
      <c r="F190" s="648"/>
      <c r="G190" s="650"/>
      <c r="H190" s="650"/>
      <c r="I190" s="384"/>
    </row>
    <row r="191" spans="1:9" s="1" customFormat="1" ht="14.1" customHeight="1" x14ac:dyDescent="0.25">
      <c r="A191" s="169" t="s">
        <v>341</v>
      </c>
      <c r="B191" s="659" t="s">
        <v>339</v>
      </c>
      <c r="C191" s="180"/>
      <c r="D191" s="230"/>
      <c r="E191" s="660">
        <f>SUM(E192:E194)</f>
        <v>118</v>
      </c>
      <c r="F191" s="661">
        <f t="shared" ref="F191:H191" si="67">SUM(F192:F194)</f>
        <v>118</v>
      </c>
      <c r="G191" s="660">
        <f t="shared" si="67"/>
        <v>0</v>
      </c>
      <c r="H191" s="662">
        <f t="shared" si="67"/>
        <v>0</v>
      </c>
      <c r="I191" s="384">
        <f t="shared" ref="I191:I192" si="68" xml:space="preserve"> (G191/E191)*100</f>
        <v>0</v>
      </c>
    </row>
    <row r="192" spans="1:9" s="1" customFormat="1" ht="29.25" customHeight="1" x14ac:dyDescent="0.25">
      <c r="A192" s="169"/>
      <c r="B192" s="663" t="s">
        <v>401</v>
      </c>
      <c r="C192" s="664" t="s">
        <v>402</v>
      </c>
      <c r="D192" s="351" t="s">
        <v>74</v>
      </c>
      <c r="E192" s="320">
        <v>118</v>
      </c>
      <c r="F192" s="656">
        <v>118</v>
      </c>
      <c r="G192" s="658">
        <v>0</v>
      </c>
      <c r="H192" s="665">
        <v>0</v>
      </c>
      <c r="I192" s="384">
        <f t="shared" si="68"/>
        <v>0</v>
      </c>
    </row>
    <row r="193" spans="1:9" s="1" customFormat="1" ht="14.1" customHeight="1" x14ac:dyDescent="0.25">
      <c r="A193" s="169"/>
      <c r="B193" s="348"/>
      <c r="C193" s="296"/>
      <c r="D193" s="351"/>
      <c r="E193" s="320"/>
      <c r="F193" s="648"/>
      <c r="G193" s="650"/>
      <c r="H193" s="650"/>
      <c r="I193" s="384"/>
    </row>
    <row r="194" spans="1:9" s="1" customFormat="1" ht="14.1" customHeight="1" thickBot="1" x14ac:dyDescent="0.3">
      <c r="A194" s="666"/>
      <c r="B194" s="667"/>
      <c r="C194" s="349"/>
      <c r="D194" s="668"/>
      <c r="E194" s="321"/>
      <c r="F194" s="669"/>
      <c r="G194" s="670"/>
      <c r="H194" s="670"/>
      <c r="I194" s="671"/>
    </row>
    <row r="195" spans="1:9" s="1" customFormat="1" ht="14.1" customHeight="1" thickBot="1" x14ac:dyDescent="0.3">
      <c r="A195" s="672"/>
      <c r="B195" s="673"/>
      <c r="C195" s="674"/>
      <c r="D195" s="675"/>
      <c r="E195" s="676"/>
      <c r="F195" s="677"/>
      <c r="G195" s="678"/>
      <c r="H195" s="678"/>
      <c r="I195" s="679"/>
    </row>
    <row r="196" spans="1:9" s="1" customFormat="1" ht="15" customHeight="1" thickBot="1" x14ac:dyDescent="0.3">
      <c r="A196" s="680" t="s">
        <v>16</v>
      </c>
      <c r="B196" s="315"/>
      <c r="C196" s="315"/>
      <c r="D196" s="315"/>
      <c r="E196" s="133">
        <f>E8+E187+E191</f>
        <v>161949</v>
      </c>
      <c r="F196" s="134">
        <f>F8+F182+F187+F191</f>
        <v>266869.5</v>
      </c>
      <c r="G196" s="133">
        <f>G8+G187+G191</f>
        <v>238535</v>
      </c>
      <c r="H196" s="681">
        <f t="shared" ref="H196" si="69">G196/E196*100</f>
        <v>147.29019629636491</v>
      </c>
      <c r="I196" s="682">
        <f>G196/F196*100</f>
        <v>89.382638330719701</v>
      </c>
    </row>
    <row r="197" spans="1:9" ht="15" customHeight="1" x14ac:dyDescent="0.25">
      <c r="A197" s="683"/>
      <c r="B197" s="683"/>
      <c r="C197" s="683"/>
      <c r="D197" s="683"/>
      <c r="E197" s="684"/>
      <c r="F197" s="685"/>
      <c r="G197" s="684"/>
      <c r="H197" s="686"/>
      <c r="I197" s="686"/>
    </row>
    <row r="198" spans="1:9" ht="15" customHeight="1" x14ac:dyDescent="0.25">
      <c r="A198" s="683"/>
      <c r="B198" s="683"/>
      <c r="C198" s="683"/>
      <c r="D198" s="683"/>
      <c r="E198" s="684"/>
      <c r="F198" s="685"/>
      <c r="G198" s="684"/>
      <c r="H198" s="686"/>
      <c r="I198" s="686"/>
    </row>
    <row r="199" spans="1:9" ht="15" customHeight="1" x14ac:dyDescent="0.25">
      <c r="A199" s="683"/>
      <c r="B199" s="683"/>
      <c r="C199" s="683"/>
      <c r="D199" s="683"/>
      <c r="E199" s="684"/>
      <c r="F199" s="685"/>
      <c r="G199" s="684"/>
      <c r="H199" s="686"/>
      <c r="I199" s="686"/>
    </row>
    <row r="200" spans="1:9" ht="15" customHeight="1" x14ac:dyDescent="0.25">
      <c r="A200" s="683"/>
      <c r="B200" s="683"/>
      <c r="C200" s="683"/>
      <c r="D200" s="683"/>
      <c r="E200" s="684"/>
      <c r="F200" s="685"/>
      <c r="G200" s="684"/>
      <c r="H200" s="686"/>
      <c r="I200" s="686"/>
    </row>
    <row r="201" spans="1:9" ht="15" customHeight="1" x14ac:dyDescent="0.25">
      <c r="A201" s="683"/>
      <c r="B201" s="683"/>
      <c r="C201" s="683"/>
      <c r="D201" s="683"/>
      <c r="E201" s="684"/>
      <c r="F201" s="685"/>
      <c r="G201" s="684"/>
      <c r="H201" s="686"/>
      <c r="I201" s="686"/>
    </row>
    <row r="202" spans="1:9" ht="15" customHeight="1" x14ac:dyDescent="0.25">
      <c r="A202" s="683"/>
      <c r="B202" s="683"/>
      <c r="C202" s="683"/>
      <c r="D202" s="683"/>
      <c r="E202" s="684"/>
      <c r="F202" s="685"/>
      <c r="G202" s="684"/>
      <c r="H202" s="686"/>
      <c r="I202" s="686"/>
    </row>
    <row r="203" spans="1:9" ht="15" customHeight="1" x14ac:dyDescent="0.25">
      <c r="A203" s="683"/>
      <c r="B203" s="683"/>
      <c r="C203" s="683"/>
      <c r="D203" s="683"/>
      <c r="E203" s="684"/>
      <c r="F203" s="685"/>
      <c r="G203" s="684"/>
      <c r="H203" s="686"/>
      <c r="I203" s="686"/>
    </row>
    <row r="204" spans="1:9" ht="15" customHeight="1" x14ac:dyDescent="0.25">
      <c r="A204" s="683"/>
      <c r="B204" s="683"/>
      <c r="C204" s="683"/>
      <c r="D204" s="683"/>
      <c r="E204" s="684"/>
      <c r="F204" s="685"/>
      <c r="G204" s="684"/>
      <c r="H204" s="686"/>
      <c r="I204" s="686"/>
    </row>
    <row r="205" spans="1:9" ht="15" customHeight="1" x14ac:dyDescent="0.25">
      <c r="A205" s="683"/>
      <c r="B205" s="683"/>
      <c r="C205" s="683"/>
      <c r="D205" s="683"/>
      <c r="E205" s="684"/>
      <c r="F205" s="685"/>
      <c r="G205" s="684"/>
      <c r="H205" s="686"/>
      <c r="I205" s="686"/>
    </row>
    <row r="206" spans="1:9" ht="15" customHeight="1" x14ac:dyDescent="0.25">
      <c r="A206" s="683"/>
      <c r="B206" s="683"/>
      <c r="C206" s="683"/>
      <c r="D206" s="683"/>
      <c r="E206" s="684"/>
      <c r="F206" s="685"/>
      <c r="G206" s="684"/>
      <c r="H206" s="686"/>
      <c r="I206" s="686"/>
    </row>
    <row r="207" spans="1:9" ht="15" customHeight="1" x14ac:dyDescent="0.25">
      <c r="A207" s="683"/>
      <c r="B207" s="683"/>
      <c r="C207" s="683"/>
      <c r="D207" s="683"/>
      <c r="E207" s="684"/>
      <c r="F207" s="685"/>
      <c r="G207" s="684"/>
      <c r="H207" s="686"/>
      <c r="I207" s="686"/>
    </row>
    <row r="208" spans="1:9" ht="15" customHeight="1" x14ac:dyDescent="0.25">
      <c r="A208" s="683"/>
      <c r="B208" s="683"/>
      <c r="C208" s="683"/>
      <c r="D208" s="683"/>
      <c r="E208" s="684"/>
      <c r="F208" s="685"/>
      <c r="G208" s="684"/>
      <c r="H208" s="686"/>
      <c r="I208" s="686"/>
    </row>
    <row r="209" spans="1:10" ht="15" customHeight="1" x14ac:dyDescent="0.25">
      <c r="A209" s="683"/>
      <c r="B209" s="683"/>
      <c r="C209" s="683"/>
      <c r="D209" s="683"/>
      <c r="E209" s="684"/>
      <c r="F209" s="685"/>
      <c r="G209" s="684"/>
      <c r="H209" s="686"/>
      <c r="I209" s="686"/>
    </row>
    <row r="210" spans="1:10" ht="15" customHeight="1" x14ac:dyDescent="0.25">
      <c r="A210" s="683"/>
      <c r="B210" s="683"/>
      <c r="C210" s="683"/>
      <c r="D210" s="683"/>
      <c r="E210" s="684"/>
      <c r="F210" s="685"/>
      <c r="G210" s="684"/>
      <c r="H210" s="686"/>
      <c r="I210" s="686"/>
    </row>
    <row r="211" spans="1:10" ht="15" customHeight="1" x14ac:dyDescent="0.25">
      <c r="A211" s="683"/>
      <c r="B211" s="683"/>
      <c r="C211" s="683"/>
      <c r="D211" s="683"/>
      <c r="E211" s="684"/>
      <c r="F211" s="685"/>
      <c r="G211" s="684"/>
      <c r="H211" s="686"/>
      <c r="I211" s="686"/>
    </row>
    <row r="212" spans="1:10" ht="15" customHeight="1" x14ac:dyDescent="0.25">
      <c r="A212" s="683"/>
      <c r="B212" s="683"/>
      <c r="C212" s="683"/>
      <c r="D212" s="683"/>
      <c r="E212" s="684"/>
      <c r="F212" s="685"/>
      <c r="G212" s="684"/>
      <c r="H212" s="686"/>
      <c r="I212" s="686"/>
    </row>
    <row r="213" spans="1:10" ht="15" customHeight="1" x14ac:dyDescent="0.25">
      <c r="A213" s="687"/>
      <c r="B213" s="687"/>
      <c r="C213" s="687"/>
      <c r="D213" s="687"/>
      <c r="E213" s="688"/>
      <c r="F213" s="689"/>
      <c r="G213" s="688"/>
      <c r="H213" s="690"/>
      <c r="I213" s="690"/>
      <c r="J213" s="1"/>
    </row>
    <row r="214" spans="1:10" ht="15" customHeight="1" x14ac:dyDescent="0.25">
      <c r="A214" s="687"/>
      <c r="B214" s="687"/>
      <c r="C214" s="687"/>
      <c r="D214" s="687"/>
      <c r="E214" s="688"/>
      <c r="F214" s="689"/>
      <c r="G214" s="688"/>
      <c r="H214" s="690"/>
      <c r="I214" s="690"/>
      <c r="J214" s="1"/>
    </row>
    <row r="215" spans="1:10" ht="15" customHeight="1" x14ac:dyDescent="0.25">
      <c r="A215" s="687"/>
      <c r="B215" s="687"/>
      <c r="C215" s="687"/>
      <c r="D215" s="687"/>
      <c r="E215" s="688"/>
      <c r="F215" s="689"/>
      <c r="G215" s="688"/>
      <c r="H215" s="690"/>
      <c r="I215" s="690"/>
      <c r="J215" s="1"/>
    </row>
    <row r="216" spans="1:10" ht="15" customHeight="1" x14ac:dyDescent="0.25">
      <c r="A216" s="687"/>
      <c r="B216" s="687"/>
      <c r="C216" s="687"/>
      <c r="D216" s="687"/>
      <c r="E216" s="688"/>
      <c r="F216" s="689"/>
      <c r="G216" s="688"/>
      <c r="H216" s="690"/>
      <c r="I216" s="690"/>
      <c r="J216" s="1"/>
    </row>
    <row r="217" spans="1:10" ht="15" customHeight="1" x14ac:dyDescent="0.25">
      <c r="A217" s="687"/>
      <c r="B217" s="687"/>
      <c r="C217" s="687"/>
      <c r="D217" s="687"/>
      <c r="E217" s="688"/>
      <c r="F217" s="689"/>
      <c r="G217" s="688"/>
      <c r="H217" s="690"/>
      <c r="I217" s="690"/>
      <c r="J217" s="1"/>
    </row>
    <row r="218" spans="1:10" ht="15.75" x14ac:dyDescent="0.25">
      <c r="A218" s="687"/>
      <c r="B218" s="687"/>
      <c r="C218" s="687"/>
      <c r="D218" s="687"/>
      <c r="E218" s="691"/>
      <c r="F218" s="692"/>
      <c r="G218" s="691"/>
      <c r="H218" s="691"/>
      <c r="I218" s="691"/>
      <c r="J218" s="1"/>
    </row>
    <row r="219" spans="1:10" s="1" customFormat="1" ht="16.5" thickBot="1" x14ac:dyDescent="0.3">
      <c r="A219" s="46"/>
      <c r="B219" s="46"/>
      <c r="C219" s="46"/>
      <c r="D219" s="46"/>
      <c r="F219" s="10"/>
      <c r="I219" s="13" t="s">
        <v>403</v>
      </c>
    </row>
    <row r="220" spans="1:10" s="1" customFormat="1" x14ac:dyDescent="0.25">
      <c r="A220" s="14" t="s">
        <v>1</v>
      </c>
      <c r="B220" s="15" t="s">
        <v>2</v>
      </c>
      <c r="C220" s="16" t="s">
        <v>3</v>
      </c>
      <c r="D220" s="17"/>
      <c r="E220" s="18" t="s">
        <v>4</v>
      </c>
      <c r="F220" s="40" t="s">
        <v>290</v>
      </c>
      <c r="G220" s="19" t="s">
        <v>285</v>
      </c>
      <c r="H220" s="18" t="s">
        <v>286</v>
      </c>
      <c r="I220" s="79" t="s">
        <v>286</v>
      </c>
    </row>
    <row r="221" spans="1:10" s="1" customFormat="1" x14ac:dyDescent="0.25">
      <c r="A221" s="20" t="s">
        <v>5</v>
      </c>
      <c r="B221" s="693" t="s">
        <v>6</v>
      </c>
      <c r="C221" s="21" t="s">
        <v>7</v>
      </c>
      <c r="D221" s="22" t="s">
        <v>8</v>
      </c>
      <c r="E221" s="23" t="s">
        <v>289</v>
      </c>
      <c r="F221" s="44" t="s">
        <v>291</v>
      </c>
      <c r="G221" s="24" t="s">
        <v>354</v>
      </c>
      <c r="H221" s="23" t="s">
        <v>287</v>
      </c>
      <c r="I221" s="55" t="s">
        <v>288</v>
      </c>
    </row>
    <row r="222" spans="1:10" s="1" customFormat="1" ht="15.75" thickBot="1" x14ac:dyDescent="0.3">
      <c r="A222" s="25" t="s">
        <v>9</v>
      </c>
      <c r="B222" s="26" t="s">
        <v>10</v>
      </c>
      <c r="C222" s="27"/>
      <c r="D222" s="28"/>
      <c r="E222" s="29">
        <v>2020</v>
      </c>
      <c r="F222" s="461">
        <f>F171</f>
        <v>44196</v>
      </c>
      <c r="G222" s="461">
        <f>G171</f>
        <v>44196</v>
      </c>
      <c r="H222" s="461" t="s">
        <v>225</v>
      </c>
      <c r="I222" s="30" t="s">
        <v>225</v>
      </c>
    </row>
    <row r="223" spans="1:10" s="1" customFormat="1" ht="15.75" x14ac:dyDescent="0.25">
      <c r="A223" s="47" t="s">
        <v>295</v>
      </c>
      <c r="B223" s="694"/>
      <c r="C223" s="694"/>
      <c r="D223" s="695"/>
      <c r="E223" s="53"/>
      <c r="F223" s="48"/>
      <c r="G223" s="49"/>
      <c r="H223" s="50"/>
      <c r="I223" s="51"/>
      <c r="J223" s="404"/>
    </row>
    <row r="224" spans="1:10" s="1" customFormat="1" x14ac:dyDescent="0.25">
      <c r="A224" s="179" t="s">
        <v>346</v>
      </c>
      <c r="B224" s="195" t="s">
        <v>404</v>
      </c>
      <c r="C224" s="696"/>
      <c r="D224" s="697" t="s">
        <v>405</v>
      </c>
      <c r="E224" s="698">
        <f>E225+E226</f>
        <v>0</v>
      </c>
      <c r="F224" s="699">
        <f>F225+F226</f>
        <v>600</v>
      </c>
      <c r="G224" s="700">
        <f>G225+G226</f>
        <v>0</v>
      </c>
      <c r="H224" s="365" t="s">
        <v>352</v>
      </c>
      <c r="I224" s="141">
        <f t="shared" ref="I224:I295" si="70">G224/F224*100</f>
        <v>0</v>
      </c>
    </row>
    <row r="225" spans="1:13" s="1" customFormat="1" ht="15.75" x14ac:dyDescent="0.25">
      <c r="A225" s="701"/>
      <c r="B225" s="702" t="s">
        <v>406</v>
      </c>
      <c r="C225" s="703" t="s">
        <v>407</v>
      </c>
      <c r="D225" s="143" t="s">
        <v>25</v>
      </c>
      <c r="E225" s="306">
        <v>0</v>
      </c>
      <c r="F225" s="704">
        <v>600</v>
      </c>
      <c r="G225" s="705">
        <v>0</v>
      </c>
      <c r="H225" s="364" t="s">
        <v>352</v>
      </c>
      <c r="I225" s="149">
        <f t="shared" si="70"/>
        <v>0</v>
      </c>
    </row>
    <row r="226" spans="1:13" s="1" customFormat="1" ht="15.75" x14ac:dyDescent="0.25">
      <c r="A226" s="701"/>
      <c r="B226" s="702"/>
      <c r="C226" s="703"/>
      <c r="D226" s="143"/>
      <c r="E226" s="306"/>
      <c r="F226" s="704"/>
      <c r="G226" s="705"/>
      <c r="H226" s="364"/>
      <c r="I226" s="149"/>
    </row>
    <row r="227" spans="1:13" s="1" customFormat="1" x14ac:dyDescent="0.25">
      <c r="A227" s="169" t="s">
        <v>341</v>
      </c>
      <c r="B227" s="659" t="s">
        <v>339</v>
      </c>
      <c r="C227" s="180"/>
      <c r="D227" s="697"/>
      <c r="E227" s="660">
        <f>E228</f>
        <v>3682</v>
      </c>
      <c r="F227" s="661">
        <f>F228</f>
        <v>3682</v>
      </c>
      <c r="G227" s="700">
        <f>G228</f>
        <v>0</v>
      </c>
      <c r="H227" s="140">
        <f t="shared" ref="H227:H228" si="71">G227/E227*100</f>
        <v>0</v>
      </c>
      <c r="I227" s="141">
        <f t="shared" si="70"/>
        <v>0</v>
      </c>
    </row>
    <row r="228" spans="1:13" s="1" customFormat="1" ht="15.75" customHeight="1" x14ac:dyDescent="0.25">
      <c r="A228" s="706"/>
      <c r="B228" s="445" t="s">
        <v>401</v>
      </c>
      <c r="C228" s="707" t="s">
        <v>408</v>
      </c>
      <c r="D228" s="351" t="s">
        <v>74</v>
      </c>
      <c r="E228" s="175">
        <v>3682</v>
      </c>
      <c r="F228" s="704">
        <v>3682</v>
      </c>
      <c r="G228" s="705">
        <v>0</v>
      </c>
      <c r="H228" s="148">
        <f t="shared" si="71"/>
        <v>0</v>
      </c>
      <c r="I228" s="149">
        <f t="shared" si="70"/>
        <v>0</v>
      </c>
    </row>
    <row r="229" spans="1:13" s="1" customFormat="1" x14ac:dyDescent="0.25">
      <c r="A229" s="169" t="s">
        <v>409</v>
      </c>
      <c r="B229" s="659" t="s">
        <v>214</v>
      </c>
      <c r="C229" s="180"/>
      <c r="D229" s="697"/>
      <c r="E229" s="660">
        <f>E230</f>
        <v>0</v>
      </c>
      <c r="F229" s="661">
        <f>F230</f>
        <v>7300</v>
      </c>
      <c r="G229" s="700">
        <f>G230</f>
        <v>7214</v>
      </c>
      <c r="H229" s="365" t="s">
        <v>352</v>
      </c>
      <c r="I229" s="141">
        <f t="shared" si="70"/>
        <v>98.821917808219169</v>
      </c>
    </row>
    <row r="230" spans="1:13" s="1" customFormat="1" ht="15.75" customHeight="1" x14ac:dyDescent="0.25">
      <c r="A230" s="706"/>
      <c r="B230" s="445" t="s">
        <v>410</v>
      </c>
      <c r="C230" s="707" t="s">
        <v>411</v>
      </c>
      <c r="D230" s="143" t="s">
        <v>412</v>
      </c>
      <c r="E230" s="175">
        <v>0</v>
      </c>
      <c r="F230" s="704">
        <v>7300</v>
      </c>
      <c r="G230" s="705">
        <v>7214</v>
      </c>
      <c r="H230" s="364" t="s">
        <v>352</v>
      </c>
      <c r="I230" s="149">
        <f t="shared" si="70"/>
        <v>98.821917808219169</v>
      </c>
    </row>
    <row r="231" spans="1:13" s="1" customFormat="1" x14ac:dyDescent="0.25">
      <c r="A231" s="179" t="s">
        <v>32</v>
      </c>
      <c r="B231" s="380" t="s">
        <v>33</v>
      </c>
      <c r="C231" s="707"/>
      <c r="D231" s="351"/>
      <c r="E231" s="660">
        <f>SUM(E232:E256)</f>
        <v>3</v>
      </c>
      <c r="F231" s="661">
        <f t="shared" ref="F231:G231" si="72">SUM(F232:F256)</f>
        <v>23979.799999999996</v>
      </c>
      <c r="G231" s="660">
        <f t="shared" si="72"/>
        <v>7558</v>
      </c>
      <c r="H231" s="140">
        <f t="shared" ref="H231" si="73">G231/E231*100</f>
        <v>251933.33333333334</v>
      </c>
      <c r="I231" s="141">
        <f>G231/F231*100</f>
        <v>31.518194480354307</v>
      </c>
      <c r="M231" s="11"/>
    </row>
    <row r="232" spans="1:13" s="1" customFormat="1" ht="15.75" x14ac:dyDescent="0.25">
      <c r="A232" s="706"/>
      <c r="B232" s="702" t="s">
        <v>413</v>
      </c>
      <c r="C232" s="708" t="s">
        <v>414</v>
      </c>
      <c r="D232" s="351" t="s">
        <v>74</v>
      </c>
      <c r="E232" s="320">
        <v>0</v>
      </c>
      <c r="F232" s="704">
        <v>96.8</v>
      </c>
      <c r="G232" s="705">
        <v>97</v>
      </c>
      <c r="H232" s="364" t="s">
        <v>352</v>
      </c>
      <c r="I232" s="149">
        <f t="shared" ref="I232:I242" si="74">G232/F232*100</f>
        <v>100.20661157024793</v>
      </c>
    </row>
    <row r="233" spans="1:13" s="1" customFormat="1" ht="15.75" x14ac:dyDescent="0.25">
      <c r="A233" s="706"/>
      <c r="B233" s="702" t="s">
        <v>415</v>
      </c>
      <c r="C233" s="708" t="s">
        <v>414</v>
      </c>
      <c r="D233" s="351" t="s">
        <v>74</v>
      </c>
      <c r="E233" s="320">
        <v>0</v>
      </c>
      <c r="F233" s="704">
        <v>96.8</v>
      </c>
      <c r="G233" s="705">
        <v>97</v>
      </c>
      <c r="H233" s="364" t="s">
        <v>352</v>
      </c>
      <c r="I233" s="149">
        <f t="shared" si="74"/>
        <v>100.20661157024793</v>
      </c>
    </row>
    <row r="234" spans="1:13" s="1" customFormat="1" ht="15.75" x14ac:dyDescent="0.25">
      <c r="A234" s="706"/>
      <c r="B234" s="702" t="s">
        <v>416</v>
      </c>
      <c r="C234" s="708" t="s">
        <v>414</v>
      </c>
      <c r="D234" s="351" t="s">
        <v>74</v>
      </c>
      <c r="E234" s="320">
        <v>0</v>
      </c>
      <c r="F234" s="704">
        <v>96.8</v>
      </c>
      <c r="G234" s="705">
        <v>97</v>
      </c>
      <c r="H234" s="364" t="s">
        <v>352</v>
      </c>
      <c r="I234" s="149">
        <f t="shared" si="74"/>
        <v>100.20661157024793</v>
      </c>
    </row>
    <row r="235" spans="1:13" s="1" customFormat="1" ht="15.75" x14ac:dyDescent="0.25">
      <c r="A235" s="706"/>
      <c r="B235" s="702" t="s">
        <v>417</v>
      </c>
      <c r="C235" s="708" t="s">
        <v>414</v>
      </c>
      <c r="D235" s="351" t="s">
        <v>74</v>
      </c>
      <c r="E235" s="320">
        <v>0</v>
      </c>
      <c r="F235" s="704">
        <v>96.8</v>
      </c>
      <c r="G235" s="705">
        <v>97</v>
      </c>
      <c r="H235" s="364" t="s">
        <v>352</v>
      </c>
      <c r="I235" s="149">
        <f t="shared" si="74"/>
        <v>100.20661157024793</v>
      </c>
    </row>
    <row r="236" spans="1:13" s="1" customFormat="1" ht="15.75" x14ac:dyDescent="0.25">
      <c r="A236" s="706"/>
      <c r="B236" s="702" t="s">
        <v>418</v>
      </c>
      <c r="C236" s="708" t="s">
        <v>419</v>
      </c>
      <c r="D236" s="351" t="s">
        <v>74</v>
      </c>
      <c r="E236" s="320">
        <v>0</v>
      </c>
      <c r="F236" s="704">
        <v>6000</v>
      </c>
      <c r="G236" s="705">
        <v>0</v>
      </c>
      <c r="H236" s="364" t="s">
        <v>352</v>
      </c>
      <c r="I236" s="149">
        <f t="shared" si="74"/>
        <v>0</v>
      </c>
    </row>
    <row r="237" spans="1:13" s="1" customFormat="1" ht="15.75" x14ac:dyDescent="0.25">
      <c r="A237" s="706"/>
      <c r="B237" s="702" t="s">
        <v>420</v>
      </c>
      <c r="C237" s="708" t="s">
        <v>421</v>
      </c>
      <c r="D237" s="351" t="s">
        <v>74</v>
      </c>
      <c r="E237" s="320">
        <v>3</v>
      </c>
      <c r="F237" s="704">
        <v>3</v>
      </c>
      <c r="G237" s="705">
        <v>0</v>
      </c>
      <c r="H237" s="364" t="s">
        <v>352</v>
      </c>
      <c r="I237" s="149">
        <f t="shared" si="74"/>
        <v>0</v>
      </c>
    </row>
    <row r="238" spans="1:13" s="1" customFormat="1" ht="15.75" x14ac:dyDescent="0.25">
      <c r="A238" s="706"/>
      <c r="B238" s="702" t="s">
        <v>422</v>
      </c>
      <c r="C238" s="708" t="s">
        <v>414</v>
      </c>
      <c r="D238" s="351" t="s">
        <v>74</v>
      </c>
      <c r="E238" s="320">
        <v>0</v>
      </c>
      <c r="F238" s="704">
        <v>60.5</v>
      </c>
      <c r="G238" s="705">
        <v>60</v>
      </c>
      <c r="H238" s="364" t="s">
        <v>352</v>
      </c>
      <c r="I238" s="149">
        <f t="shared" si="74"/>
        <v>99.173553719008268</v>
      </c>
    </row>
    <row r="239" spans="1:13" s="1" customFormat="1" ht="15.75" x14ac:dyDescent="0.25">
      <c r="A239" s="706"/>
      <c r="B239" s="702" t="s">
        <v>423</v>
      </c>
      <c r="C239" s="708" t="s">
        <v>414</v>
      </c>
      <c r="D239" s="351" t="s">
        <v>74</v>
      </c>
      <c r="E239" s="320">
        <v>0</v>
      </c>
      <c r="F239" s="704">
        <v>60.5</v>
      </c>
      <c r="G239" s="705">
        <v>60</v>
      </c>
      <c r="H239" s="364" t="s">
        <v>352</v>
      </c>
      <c r="I239" s="149">
        <f t="shared" si="74"/>
        <v>99.173553719008268</v>
      </c>
    </row>
    <row r="240" spans="1:13" s="1" customFormat="1" ht="15.75" x14ac:dyDescent="0.25">
      <c r="A240" s="706"/>
      <c r="B240" s="702" t="s">
        <v>424</v>
      </c>
      <c r="C240" s="708" t="s">
        <v>414</v>
      </c>
      <c r="D240" s="351" t="s">
        <v>74</v>
      </c>
      <c r="E240" s="320">
        <v>0</v>
      </c>
      <c r="F240" s="704">
        <v>60.5</v>
      </c>
      <c r="G240" s="705">
        <v>60</v>
      </c>
      <c r="H240" s="364" t="s">
        <v>352</v>
      </c>
      <c r="I240" s="149">
        <f t="shared" si="74"/>
        <v>99.173553719008268</v>
      </c>
    </row>
    <row r="241" spans="1:9" s="1" customFormat="1" ht="15.75" x14ac:dyDescent="0.25">
      <c r="A241" s="706"/>
      <c r="B241" s="702" t="s">
        <v>425</v>
      </c>
      <c r="C241" s="708" t="s">
        <v>414</v>
      </c>
      <c r="D241" s="351" t="s">
        <v>74</v>
      </c>
      <c r="E241" s="320">
        <v>0</v>
      </c>
      <c r="F241" s="704">
        <v>96.8</v>
      </c>
      <c r="G241" s="705">
        <v>97</v>
      </c>
      <c r="H241" s="364" t="s">
        <v>352</v>
      </c>
      <c r="I241" s="149">
        <f t="shared" si="74"/>
        <v>100.20661157024793</v>
      </c>
    </row>
    <row r="242" spans="1:9" s="1" customFormat="1" ht="15.75" x14ac:dyDescent="0.25">
      <c r="A242" s="706"/>
      <c r="B242" s="702" t="s">
        <v>426</v>
      </c>
      <c r="C242" s="708" t="s">
        <v>414</v>
      </c>
      <c r="D242" s="351" t="s">
        <v>74</v>
      </c>
      <c r="E242" s="320">
        <v>0</v>
      </c>
      <c r="F242" s="704">
        <v>60.5</v>
      </c>
      <c r="G242" s="705">
        <v>60</v>
      </c>
      <c r="H242" s="364" t="s">
        <v>352</v>
      </c>
      <c r="I242" s="149">
        <f t="shared" si="74"/>
        <v>99.173553719008268</v>
      </c>
    </row>
    <row r="243" spans="1:9" s="1" customFormat="1" ht="15.75" x14ac:dyDescent="0.25">
      <c r="A243" s="706"/>
      <c r="B243" s="702" t="s">
        <v>342</v>
      </c>
      <c r="C243" s="708" t="s">
        <v>427</v>
      </c>
      <c r="D243" s="351" t="s">
        <v>74</v>
      </c>
      <c r="E243" s="320">
        <v>0</v>
      </c>
      <c r="F243" s="704">
        <v>622.20000000000005</v>
      </c>
      <c r="G243" s="705">
        <v>622</v>
      </c>
      <c r="H243" s="364" t="s">
        <v>352</v>
      </c>
      <c r="I243" s="149">
        <f t="shared" si="70"/>
        <v>99.967855994856947</v>
      </c>
    </row>
    <row r="244" spans="1:9" s="1" customFormat="1" ht="15.75" x14ac:dyDescent="0.25">
      <c r="A244" s="706"/>
      <c r="B244" s="702" t="s">
        <v>343</v>
      </c>
      <c r="C244" s="708" t="s">
        <v>428</v>
      </c>
      <c r="D244" s="351" t="s">
        <v>74</v>
      </c>
      <c r="E244" s="320">
        <v>0</v>
      </c>
      <c r="F244" s="704">
        <v>742</v>
      </c>
      <c r="G244" s="705">
        <v>402</v>
      </c>
      <c r="H244" s="364" t="s">
        <v>352</v>
      </c>
      <c r="I244" s="149">
        <f t="shared" si="70"/>
        <v>54.177897574123989</v>
      </c>
    </row>
    <row r="245" spans="1:9" s="1" customFormat="1" ht="15.75" x14ac:dyDescent="0.25">
      <c r="A245" s="706"/>
      <c r="B245" s="702" t="s">
        <v>344</v>
      </c>
      <c r="C245" s="708" t="s">
        <v>429</v>
      </c>
      <c r="D245" s="351" t="s">
        <v>74</v>
      </c>
      <c r="E245" s="320">
        <v>0</v>
      </c>
      <c r="F245" s="704">
        <v>395.1</v>
      </c>
      <c r="G245" s="705">
        <v>362</v>
      </c>
      <c r="H245" s="364" t="s">
        <v>352</v>
      </c>
      <c r="I245" s="149">
        <f t="shared" si="70"/>
        <v>91.622374082510746</v>
      </c>
    </row>
    <row r="246" spans="1:9" s="1" customFormat="1" ht="15.75" x14ac:dyDescent="0.25">
      <c r="A246" s="706"/>
      <c r="B246" s="702" t="s">
        <v>345</v>
      </c>
      <c r="C246" s="708" t="s">
        <v>430</v>
      </c>
      <c r="D246" s="351" t="s">
        <v>74</v>
      </c>
      <c r="E246" s="320">
        <v>0</v>
      </c>
      <c r="F246" s="704">
        <v>926.8</v>
      </c>
      <c r="G246" s="705">
        <v>927</v>
      </c>
      <c r="H246" s="364" t="s">
        <v>352</v>
      </c>
      <c r="I246" s="149">
        <f t="shared" si="70"/>
        <v>100.02157962883038</v>
      </c>
    </row>
    <row r="247" spans="1:9" s="1" customFormat="1" ht="15.75" x14ac:dyDescent="0.25">
      <c r="A247" s="709"/>
      <c r="B247" s="710" t="s">
        <v>431</v>
      </c>
      <c r="C247" s="708" t="s">
        <v>432</v>
      </c>
      <c r="D247" s="351" t="s">
        <v>74</v>
      </c>
      <c r="E247" s="711">
        <v>0</v>
      </c>
      <c r="F247" s="704">
        <v>1687.5</v>
      </c>
      <c r="G247" s="705">
        <v>774</v>
      </c>
      <c r="H247" s="364" t="s">
        <v>352</v>
      </c>
      <c r="I247" s="149">
        <f t="shared" si="70"/>
        <v>45.866666666666667</v>
      </c>
    </row>
    <row r="248" spans="1:9" s="1" customFormat="1" ht="15.75" x14ac:dyDescent="0.25">
      <c r="A248" s="709"/>
      <c r="B248" s="710" t="s">
        <v>433</v>
      </c>
      <c r="C248" s="708" t="s">
        <v>434</v>
      </c>
      <c r="D248" s="351" t="s">
        <v>74</v>
      </c>
      <c r="E248" s="711">
        <v>0</v>
      </c>
      <c r="F248" s="704">
        <v>1010.9</v>
      </c>
      <c r="G248" s="705">
        <v>257</v>
      </c>
      <c r="H248" s="364" t="s">
        <v>352</v>
      </c>
      <c r="I248" s="149">
        <f t="shared" si="70"/>
        <v>25.422890493619548</v>
      </c>
    </row>
    <row r="249" spans="1:9" s="1" customFormat="1" ht="15.75" x14ac:dyDescent="0.25">
      <c r="A249" s="709"/>
      <c r="B249" s="710" t="s">
        <v>435</v>
      </c>
      <c r="C249" s="708" t="s">
        <v>436</v>
      </c>
      <c r="D249" s="351" t="s">
        <v>74</v>
      </c>
      <c r="E249" s="711">
        <v>0</v>
      </c>
      <c r="F249" s="704">
        <v>208.2</v>
      </c>
      <c r="G249" s="705">
        <v>208</v>
      </c>
      <c r="H249" s="364" t="s">
        <v>352</v>
      </c>
      <c r="I249" s="149">
        <f t="shared" si="70"/>
        <v>99.903938520653227</v>
      </c>
    </row>
    <row r="250" spans="1:9" s="1" customFormat="1" ht="15.75" x14ac:dyDescent="0.25">
      <c r="A250" s="709"/>
      <c r="B250" s="710" t="s">
        <v>437</v>
      </c>
      <c r="C250" s="708" t="s">
        <v>438</v>
      </c>
      <c r="D250" s="351" t="s">
        <v>74</v>
      </c>
      <c r="E250" s="711">
        <v>0</v>
      </c>
      <c r="F250" s="704">
        <v>1687.5</v>
      </c>
      <c r="G250" s="705">
        <v>168</v>
      </c>
      <c r="H250" s="364" t="s">
        <v>352</v>
      </c>
      <c r="I250" s="149">
        <f t="shared" si="70"/>
        <v>9.9555555555555557</v>
      </c>
    </row>
    <row r="251" spans="1:9" s="1" customFormat="1" ht="26.25" x14ac:dyDescent="0.25">
      <c r="A251" s="709"/>
      <c r="B251" s="454" t="s">
        <v>439</v>
      </c>
      <c r="C251" s="708" t="s">
        <v>440</v>
      </c>
      <c r="D251" s="351" t="s">
        <v>74</v>
      </c>
      <c r="E251" s="711">
        <v>0</v>
      </c>
      <c r="F251" s="704">
        <v>1687.5</v>
      </c>
      <c r="G251" s="705">
        <v>415</v>
      </c>
      <c r="H251" s="364" t="s">
        <v>352</v>
      </c>
      <c r="I251" s="149">
        <f t="shared" si="70"/>
        <v>24.592592592592595</v>
      </c>
    </row>
    <row r="252" spans="1:9" s="1" customFormat="1" ht="15.75" x14ac:dyDescent="0.25">
      <c r="A252" s="709"/>
      <c r="B252" s="710" t="s">
        <v>441</v>
      </c>
      <c r="C252" s="708" t="s">
        <v>442</v>
      </c>
      <c r="D252" s="351" t="s">
        <v>74</v>
      </c>
      <c r="E252" s="711">
        <v>0</v>
      </c>
      <c r="F252" s="704">
        <v>1687.5</v>
      </c>
      <c r="G252" s="705">
        <v>444</v>
      </c>
      <c r="H252" s="364" t="s">
        <v>352</v>
      </c>
      <c r="I252" s="149">
        <f t="shared" si="70"/>
        <v>26.311111111111114</v>
      </c>
    </row>
    <row r="253" spans="1:9" s="1" customFormat="1" ht="15.75" x14ac:dyDescent="0.25">
      <c r="A253" s="709"/>
      <c r="B253" s="710" t="s">
        <v>443</v>
      </c>
      <c r="C253" s="708" t="s">
        <v>444</v>
      </c>
      <c r="D253" s="351" t="s">
        <v>74</v>
      </c>
      <c r="E253" s="711">
        <v>0</v>
      </c>
      <c r="F253" s="704">
        <v>728.3</v>
      </c>
      <c r="G253" s="705">
        <v>145</v>
      </c>
      <c r="H253" s="364" t="s">
        <v>352</v>
      </c>
      <c r="I253" s="149">
        <f t="shared" si="70"/>
        <v>19.909378003569959</v>
      </c>
    </row>
    <row r="254" spans="1:9" s="1" customFormat="1" ht="15.75" x14ac:dyDescent="0.25">
      <c r="A254" s="709"/>
      <c r="B254" s="710" t="s">
        <v>445</v>
      </c>
      <c r="C254" s="708" t="s">
        <v>446</v>
      </c>
      <c r="D254" s="351" t="s">
        <v>74</v>
      </c>
      <c r="E254" s="711">
        <v>0</v>
      </c>
      <c r="F254" s="704">
        <v>1194.5</v>
      </c>
      <c r="G254" s="705">
        <v>208</v>
      </c>
      <c r="H254" s="364" t="s">
        <v>352</v>
      </c>
      <c r="I254" s="149">
        <f t="shared" si="70"/>
        <v>17.413143574717456</v>
      </c>
    </row>
    <row r="255" spans="1:9" s="1" customFormat="1" ht="15.75" x14ac:dyDescent="0.25">
      <c r="A255" s="709"/>
      <c r="B255" s="710" t="s">
        <v>447</v>
      </c>
      <c r="C255" s="708" t="s">
        <v>448</v>
      </c>
      <c r="D255" s="351" t="s">
        <v>74</v>
      </c>
      <c r="E255" s="711">
        <v>0</v>
      </c>
      <c r="F255" s="704">
        <v>1687.5</v>
      </c>
      <c r="G255" s="705">
        <v>338</v>
      </c>
      <c r="H255" s="364" t="s">
        <v>352</v>
      </c>
      <c r="I255" s="149">
        <f t="shared" si="70"/>
        <v>20.029629629629632</v>
      </c>
    </row>
    <row r="256" spans="1:9" s="1" customFormat="1" ht="26.25" x14ac:dyDescent="0.25">
      <c r="A256" s="709"/>
      <c r="B256" s="454" t="s">
        <v>449</v>
      </c>
      <c r="C256" s="708" t="s">
        <v>450</v>
      </c>
      <c r="D256" s="351" t="s">
        <v>74</v>
      </c>
      <c r="E256" s="711">
        <v>0</v>
      </c>
      <c r="F256" s="704">
        <v>2985.3</v>
      </c>
      <c r="G256" s="705">
        <v>1563</v>
      </c>
      <c r="H256" s="364" t="s">
        <v>352</v>
      </c>
      <c r="I256" s="149">
        <f t="shared" si="70"/>
        <v>52.356547080695407</v>
      </c>
    </row>
    <row r="257" spans="1:9" s="1" customFormat="1" x14ac:dyDescent="0.25">
      <c r="A257" s="150" t="s">
        <v>32</v>
      </c>
      <c r="B257" s="342" t="s">
        <v>312</v>
      </c>
      <c r="C257" s="712"/>
      <c r="D257" s="713"/>
      <c r="E257" s="714"/>
      <c r="F257" s="715"/>
      <c r="G257" s="716"/>
      <c r="H257" s="148"/>
      <c r="I257" s="149"/>
    </row>
    <row r="258" spans="1:9" s="1" customFormat="1" ht="26.25" x14ac:dyDescent="0.25">
      <c r="A258" s="150"/>
      <c r="B258" s="342"/>
      <c r="C258" s="717"/>
      <c r="D258" s="713" t="s">
        <v>451</v>
      </c>
      <c r="E258" s="660">
        <f>SUM(E259:E287)+SUM(E288:E301)</f>
        <v>72756.2</v>
      </c>
      <c r="F258" s="661">
        <f>SUM(F259:F287)+SUM(F288:F301)</f>
        <v>92491.7</v>
      </c>
      <c r="G258" s="660">
        <f>SUM(G259:G287)+SUM(G288:G301)</f>
        <v>92492</v>
      </c>
      <c r="H258" s="718">
        <f>G258/E258*100</f>
        <v>127.12593565909161</v>
      </c>
      <c r="I258" s="719">
        <f>G258/F258*100</f>
        <v>100.00032435342847</v>
      </c>
    </row>
    <row r="259" spans="1:9" s="1" customFormat="1" x14ac:dyDescent="0.25">
      <c r="A259" s="720"/>
      <c r="B259" s="721" t="s">
        <v>452</v>
      </c>
      <c r="C259" s="722" t="s">
        <v>453</v>
      </c>
      <c r="D259" s="713" t="s">
        <v>454</v>
      </c>
      <c r="E259" s="723">
        <v>14340</v>
      </c>
      <c r="F259" s="724">
        <v>0</v>
      </c>
      <c r="G259" s="175">
        <v>0</v>
      </c>
      <c r="H259" s="148">
        <f t="shared" ref="H259:H297" si="75">G259/E259*100</f>
        <v>0</v>
      </c>
      <c r="I259" s="366" t="s">
        <v>352</v>
      </c>
    </row>
    <row r="260" spans="1:9" s="1" customFormat="1" x14ac:dyDescent="0.25">
      <c r="A260" s="720"/>
      <c r="B260" s="721" t="s">
        <v>455</v>
      </c>
      <c r="C260" s="722" t="s">
        <v>456</v>
      </c>
      <c r="D260" s="713" t="s">
        <v>454</v>
      </c>
      <c r="E260" s="723">
        <v>4956</v>
      </c>
      <c r="F260" s="724">
        <f>5501.2+1000</f>
        <v>6501.2</v>
      </c>
      <c r="G260" s="175">
        <v>6501</v>
      </c>
      <c r="H260" s="148">
        <f t="shared" si="75"/>
        <v>131.17433414043583</v>
      </c>
      <c r="I260" s="149">
        <f t="shared" si="70"/>
        <v>99.996923644865561</v>
      </c>
    </row>
    <row r="261" spans="1:9" s="1" customFormat="1" x14ac:dyDescent="0.25">
      <c r="A261" s="720"/>
      <c r="B261" s="721" t="s">
        <v>457</v>
      </c>
      <c r="C261" s="722" t="s">
        <v>458</v>
      </c>
      <c r="D261" s="713" t="s">
        <v>454</v>
      </c>
      <c r="E261" s="723">
        <v>3330</v>
      </c>
      <c r="F261" s="724">
        <v>2305.6999999999998</v>
      </c>
      <c r="G261" s="175">
        <v>2306</v>
      </c>
      <c r="H261" s="148">
        <f t="shared" si="75"/>
        <v>69.249249249249246</v>
      </c>
      <c r="I261" s="149">
        <f t="shared" si="70"/>
        <v>100.01301123303119</v>
      </c>
    </row>
    <row r="262" spans="1:9" s="1" customFormat="1" x14ac:dyDescent="0.25">
      <c r="A262" s="720"/>
      <c r="B262" s="721" t="s">
        <v>459</v>
      </c>
      <c r="C262" s="722" t="s">
        <v>460</v>
      </c>
      <c r="D262" s="713" t="s">
        <v>454</v>
      </c>
      <c r="E262" s="723">
        <v>7500</v>
      </c>
      <c r="F262" s="724">
        <v>7500</v>
      </c>
      <c r="G262" s="175">
        <v>7500</v>
      </c>
      <c r="H262" s="148">
        <f t="shared" si="75"/>
        <v>100</v>
      </c>
      <c r="I262" s="149">
        <f t="shared" si="70"/>
        <v>100</v>
      </c>
    </row>
    <row r="263" spans="1:9" s="1" customFormat="1" x14ac:dyDescent="0.25">
      <c r="A263" s="720"/>
      <c r="B263" s="721" t="s">
        <v>461</v>
      </c>
      <c r="C263" s="722" t="s">
        <v>462</v>
      </c>
      <c r="D263" s="713" t="s">
        <v>454</v>
      </c>
      <c r="E263" s="725">
        <v>1500</v>
      </c>
      <c r="F263" s="726">
        <v>1236.9000000000001</v>
      </c>
      <c r="G263" s="175">
        <v>1237</v>
      </c>
      <c r="H263" s="148">
        <f t="shared" si="75"/>
        <v>82.466666666666669</v>
      </c>
      <c r="I263" s="149">
        <f t="shared" si="70"/>
        <v>100.00808472794888</v>
      </c>
    </row>
    <row r="264" spans="1:9" s="1" customFormat="1" x14ac:dyDescent="0.25">
      <c r="A264" s="720"/>
      <c r="B264" s="721" t="s">
        <v>463</v>
      </c>
      <c r="C264" s="722" t="s">
        <v>464</v>
      </c>
      <c r="D264" s="713" t="s">
        <v>454</v>
      </c>
      <c r="E264" s="725">
        <v>1500</v>
      </c>
      <c r="F264" s="726">
        <v>1231.2</v>
      </c>
      <c r="G264" s="175">
        <v>1231</v>
      </c>
      <c r="H264" s="148">
        <f t="shared" si="75"/>
        <v>82.066666666666663</v>
      </c>
      <c r="I264" s="149">
        <f t="shared" si="70"/>
        <v>99.983755685510062</v>
      </c>
    </row>
    <row r="265" spans="1:9" s="1" customFormat="1" ht="15.75" thickBot="1" x14ac:dyDescent="0.3">
      <c r="A265" s="727"/>
      <c r="B265" s="728" t="s">
        <v>465</v>
      </c>
      <c r="C265" s="729" t="s">
        <v>466</v>
      </c>
      <c r="D265" s="730" t="s">
        <v>454</v>
      </c>
      <c r="E265" s="731">
        <v>300</v>
      </c>
      <c r="F265" s="732">
        <v>0</v>
      </c>
      <c r="G265" s="733">
        <v>0</v>
      </c>
      <c r="H265" s="358">
        <f t="shared" si="75"/>
        <v>0</v>
      </c>
      <c r="I265" s="734" t="s">
        <v>352</v>
      </c>
    </row>
    <row r="266" spans="1:9" s="1" customFormat="1" x14ac:dyDescent="0.25">
      <c r="A266" s="12"/>
      <c r="B266" s="735"/>
      <c r="C266" s="736"/>
      <c r="D266" s="737"/>
      <c r="E266" s="738"/>
      <c r="F266" s="739"/>
      <c r="G266" s="740"/>
      <c r="H266" s="741"/>
      <c r="I266" s="742"/>
    </row>
    <row r="267" spans="1:9" s="1" customFormat="1" ht="16.5" thickBot="1" x14ac:dyDescent="0.3">
      <c r="A267" s="46"/>
      <c r="B267" s="46"/>
      <c r="C267" s="46"/>
      <c r="D267" s="46"/>
      <c r="E267" s="743"/>
      <c r="F267" s="744"/>
      <c r="G267" s="743"/>
      <c r="H267" s="743"/>
      <c r="I267" s="745" t="s">
        <v>467</v>
      </c>
    </row>
    <row r="268" spans="1:9" s="1" customFormat="1" x14ac:dyDescent="0.25">
      <c r="A268" s="14" t="s">
        <v>1</v>
      </c>
      <c r="B268" s="15" t="s">
        <v>2</v>
      </c>
      <c r="C268" s="16" t="s">
        <v>3</v>
      </c>
      <c r="D268" s="17"/>
      <c r="E268" s="18" t="s">
        <v>4</v>
      </c>
      <c r="F268" s="40" t="s">
        <v>290</v>
      </c>
      <c r="G268" s="19" t="s">
        <v>285</v>
      </c>
      <c r="H268" s="18" t="s">
        <v>286</v>
      </c>
      <c r="I268" s="79" t="s">
        <v>286</v>
      </c>
    </row>
    <row r="269" spans="1:9" s="1" customFormat="1" x14ac:dyDescent="0.25">
      <c r="A269" s="20" t="s">
        <v>5</v>
      </c>
      <c r="B269" s="693" t="s">
        <v>6</v>
      </c>
      <c r="C269" s="21" t="s">
        <v>7</v>
      </c>
      <c r="D269" s="22" t="s">
        <v>8</v>
      </c>
      <c r="E269" s="23" t="s">
        <v>289</v>
      </c>
      <c r="F269" s="44" t="s">
        <v>291</v>
      </c>
      <c r="G269" s="24" t="s">
        <v>354</v>
      </c>
      <c r="H269" s="23" t="s">
        <v>287</v>
      </c>
      <c r="I269" s="55" t="s">
        <v>288</v>
      </c>
    </row>
    <row r="270" spans="1:9" s="1" customFormat="1" ht="15.75" thickBot="1" x14ac:dyDescent="0.3">
      <c r="A270" s="25" t="s">
        <v>9</v>
      </c>
      <c r="B270" s="26" t="s">
        <v>10</v>
      </c>
      <c r="C270" s="27"/>
      <c r="D270" s="28"/>
      <c r="E270" s="63" t="s">
        <v>468</v>
      </c>
      <c r="F270" s="63" t="s">
        <v>469</v>
      </c>
      <c r="G270" s="63" t="s">
        <v>469</v>
      </c>
      <c r="H270" s="461" t="s">
        <v>225</v>
      </c>
      <c r="I270" s="30" t="s">
        <v>225</v>
      </c>
    </row>
    <row r="271" spans="1:9" s="1" customFormat="1" x14ac:dyDescent="0.25">
      <c r="A271" s="720"/>
      <c r="B271" s="721" t="s">
        <v>470</v>
      </c>
      <c r="C271" s="722" t="s">
        <v>471</v>
      </c>
      <c r="D271" s="713" t="s">
        <v>454</v>
      </c>
      <c r="E271" s="723">
        <v>3500</v>
      </c>
      <c r="F271" s="724">
        <v>3448.3</v>
      </c>
      <c r="G271" s="175">
        <v>3448</v>
      </c>
      <c r="H271" s="148">
        <f t="shared" si="75"/>
        <v>98.514285714285705</v>
      </c>
      <c r="I271" s="149">
        <f t="shared" si="70"/>
        <v>99.991300060899562</v>
      </c>
    </row>
    <row r="272" spans="1:9" s="1" customFormat="1" x14ac:dyDescent="0.25">
      <c r="A272" s="720"/>
      <c r="B272" s="721" t="s">
        <v>472</v>
      </c>
      <c r="C272" s="722" t="s">
        <v>473</v>
      </c>
      <c r="D272" s="713" t="s">
        <v>454</v>
      </c>
      <c r="E272" s="725">
        <v>150</v>
      </c>
      <c r="F272" s="726">
        <v>150</v>
      </c>
      <c r="G272" s="175">
        <v>150</v>
      </c>
      <c r="H272" s="148">
        <f t="shared" si="75"/>
        <v>100</v>
      </c>
      <c r="I272" s="149">
        <f t="shared" si="70"/>
        <v>100</v>
      </c>
    </row>
    <row r="273" spans="1:9" s="1" customFormat="1" x14ac:dyDescent="0.25">
      <c r="A273" s="720"/>
      <c r="B273" s="721" t="s">
        <v>474</v>
      </c>
      <c r="C273" s="722" t="s">
        <v>475</v>
      </c>
      <c r="D273" s="713" t="s">
        <v>454</v>
      </c>
      <c r="E273" s="725">
        <v>360</v>
      </c>
      <c r="F273" s="726">
        <v>0</v>
      </c>
      <c r="G273" s="175">
        <v>0</v>
      </c>
      <c r="H273" s="148">
        <f t="shared" si="75"/>
        <v>0</v>
      </c>
      <c r="I273" s="366" t="s">
        <v>352</v>
      </c>
    </row>
    <row r="274" spans="1:9" s="1" customFormat="1" x14ac:dyDescent="0.25">
      <c r="A274" s="720"/>
      <c r="B274" s="721" t="s">
        <v>476</v>
      </c>
      <c r="C274" s="722" t="s">
        <v>477</v>
      </c>
      <c r="D274" s="713" t="s">
        <v>454</v>
      </c>
      <c r="E274" s="725">
        <v>150</v>
      </c>
      <c r="F274" s="726">
        <v>150</v>
      </c>
      <c r="G274" s="175">
        <v>150</v>
      </c>
      <c r="H274" s="148">
        <f t="shared" si="75"/>
        <v>100</v>
      </c>
      <c r="I274" s="149">
        <f>G274/F274*100</f>
        <v>100</v>
      </c>
    </row>
    <row r="275" spans="1:9" s="1" customFormat="1" x14ac:dyDescent="0.25">
      <c r="A275" s="720"/>
      <c r="B275" s="702" t="s">
        <v>478</v>
      </c>
      <c r="C275" s="746" t="s">
        <v>479</v>
      </c>
      <c r="D275" s="713" t="s">
        <v>454</v>
      </c>
      <c r="E275" s="725">
        <v>393</v>
      </c>
      <c r="F275" s="726">
        <v>0</v>
      </c>
      <c r="G275" s="175">
        <v>0</v>
      </c>
      <c r="H275" s="148">
        <f t="shared" si="75"/>
        <v>0</v>
      </c>
      <c r="I275" s="366" t="s">
        <v>352</v>
      </c>
    </row>
    <row r="276" spans="1:9" s="1" customFormat="1" x14ac:dyDescent="0.25">
      <c r="A276" s="720"/>
      <c r="B276" s="721" t="s">
        <v>480</v>
      </c>
      <c r="C276" s="722" t="s">
        <v>481</v>
      </c>
      <c r="D276" s="713" t="s">
        <v>454</v>
      </c>
      <c r="E276" s="723">
        <v>300</v>
      </c>
      <c r="F276" s="724">
        <v>300</v>
      </c>
      <c r="G276" s="175">
        <v>300</v>
      </c>
      <c r="H276" s="148">
        <f t="shared" si="75"/>
        <v>100</v>
      </c>
      <c r="I276" s="149">
        <f>G276/F276*100</f>
        <v>100</v>
      </c>
    </row>
    <row r="277" spans="1:9" s="1" customFormat="1" x14ac:dyDescent="0.25">
      <c r="A277" s="720"/>
      <c r="B277" s="721" t="s">
        <v>482</v>
      </c>
      <c r="C277" s="722" t="s">
        <v>483</v>
      </c>
      <c r="D277" s="713" t="s">
        <v>454</v>
      </c>
      <c r="E277" s="725">
        <v>1800</v>
      </c>
      <c r="F277" s="726">
        <v>1412.8</v>
      </c>
      <c r="G277" s="175">
        <v>1413</v>
      </c>
      <c r="H277" s="148">
        <f t="shared" si="75"/>
        <v>78.5</v>
      </c>
      <c r="I277" s="149">
        <f>G277/F277*100</f>
        <v>100.01415628539073</v>
      </c>
    </row>
    <row r="278" spans="1:9" s="1" customFormat="1" x14ac:dyDescent="0.25">
      <c r="A278" s="720"/>
      <c r="B278" s="747" t="s">
        <v>484</v>
      </c>
      <c r="C278" s="722" t="s">
        <v>313</v>
      </c>
      <c r="D278" s="713" t="s">
        <v>454</v>
      </c>
      <c r="E278" s="723">
        <v>3000</v>
      </c>
      <c r="F278" s="724">
        <v>390.5</v>
      </c>
      <c r="G278" s="175">
        <v>390</v>
      </c>
      <c r="H278" s="148">
        <f t="shared" si="75"/>
        <v>13</v>
      </c>
      <c r="I278" s="149">
        <f>G278/F278*100</f>
        <v>99.871959026888604</v>
      </c>
    </row>
    <row r="279" spans="1:9" s="1" customFormat="1" x14ac:dyDescent="0.25">
      <c r="A279" s="720"/>
      <c r="B279" s="747" t="s">
        <v>485</v>
      </c>
      <c r="C279" s="722" t="s">
        <v>486</v>
      </c>
      <c r="D279" s="713" t="s">
        <v>454</v>
      </c>
      <c r="E279" s="723">
        <v>3000</v>
      </c>
      <c r="F279" s="724">
        <v>437.6</v>
      </c>
      <c r="G279" s="175">
        <v>438</v>
      </c>
      <c r="H279" s="148">
        <f t="shared" si="75"/>
        <v>14.6</v>
      </c>
      <c r="I279" s="149">
        <f>G279/F279*100</f>
        <v>100.09140767824496</v>
      </c>
    </row>
    <row r="280" spans="1:9" s="1" customFormat="1" x14ac:dyDescent="0.25">
      <c r="A280" s="720"/>
      <c r="B280" s="702" t="s">
        <v>487</v>
      </c>
      <c r="C280" s="722" t="s">
        <v>488</v>
      </c>
      <c r="D280" s="713" t="s">
        <v>454</v>
      </c>
      <c r="E280" s="725">
        <v>29.1</v>
      </c>
      <c r="F280" s="726">
        <v>0</v>
      </c>
      <c r="G280" s="175">
        <v>0</v>
      </c>
      <c r="H280" s="148">
        <f t="shared" si="75"/>
        <v>0</v>
      </c>
      <c r="I280" s="366" t="s">
        <v>352</v>
      </c>
    </row>
    <row r="281" spans="1:9" s="1" customFormat="1" x14ac:dyDescent="0.25">
      <c r="A281" s="720"/>
      <c r="B281" s="747" t="s">
        <v>489</v>
      </c>
      <c r="C281" s="722" t="s">
        <v>490</v>
      </c>
      <c r="D281" s="713" t="s">
        <v>454</v>
      </c>
      <c r="E281" s="723">
        <v>3000</v>
      </c>
      <c r="F281" s="724">
        <v>1445.5</v>
      </c>
      <c r="G281" s="175">
        <v>1445</v>
      </c>
      <c r="H281" s="148">
        <f t="shared" si="75"/>
        <v>48.166666666666671</v>
      </c>
      <c r="I281" s="149">
        <f t="shared" si="70"/>
        <v>99.965409892770666</v>
      </c>
    </row>
    <row r="282" spans="1:9" s="1" customFormat="1" x14ac:dyDescent="0.25">
      <c r="A282" s="720"/>
      <c r="B282" s="721" t="s">
        <v>491</v>
      </c>
      <c r="C282" s="722" t="s">
        <v>492</v>
      </c>
      <c r="D282" s="713" t="s">
        <v>454</v>
      </c>
      <c r="E282" s="725">
        <v>3500</v>
      </c>
      <c r="F282" s="726">
        <v>3490</v>
      </c>
      <c r="G282" s="175">
        <v>3490</v>
      </c>
      <c r="H282" s="148">
        <f t="shared" si="75"/>
        <v>99.714285714285708</v>
      </c>
      <c r="I282" s="149">
        <f t="shared" si="70"/>
        <v>100</v>
      </c>
    </row>
    <row r="283" spans="1:9" s="45" customFormat="1" ht="24.75" customHeight="1" x14ac:dyDescent="0.2">
      <c r="A283" s="748"/>
      <c r="B283" s="749" t="s">
        <v>493</v>
      </c>
      <c r="C283" s="750" t="s">
        <v>494</v>
      </c>
      <c r="D283" s="713" t="s">
        <v>454</v>
      </c>
      <c r="E283" s="751">
        <v>0</v>
      </c>
      <c r="F283" s="752">
        <v>1949.7</v>
      </c>
      <c r="G283" s="175">
        <v>1950</v>
      </c>
      <c r="H283" s="364" t="s">
        <v>352</v>
      </c>
      <c r="I283" s="366">
        <f>G283/F283*100</f>
        <v>100.0153869826127</v>
      </c>
    </row>
    <row r="284" spans="1:9" s="1" customFormat="1" x14ac:dyDescent="0.25">
      <c r="A284" s="748"/>
      <c r="B284" s="753" t="s">
        <v>495</v>
      </c>
      <c r="C284" s="754" t="s">
        <v>496</v>
      </c>
      <c r="D284" s="713" t="s">
        <v>454</v>
      </c>
      <c r="E284" s="755">
        <v>0</v>
      </c>
      <c r="F284" s="756">
        <v>1450</v>
      </c>
      <c r="G284" s="276">
        <v>1450</v>
      </c>
      <c r="H284" s="757" t="s">
        <v>352</v>
      </c>
      <c r="I284" s="758">
        <f>G284/F284*100</f>
        <v>100</v>
      </c>
    </row>
    <row r="285" spans="1:9" s="1" customFormat="1" x14ac:dyDescent="0.25">
      <c r="A285" s="748"/>
      <c r="B285" s="753" t="s">
        <v>497</v>
      </c>
      <c r="C285" s="754" t="s">
        <v>498</v>
      </c>
      <c r="D285" s="713" t="s">
        <v>454</v>
      </c>
      <c r="E285" s="755">
        <v>0</v>
      </c>
      <c r="F285" s="756">
        <v>8000</v>
      </c>
      <c r="G285" s="276">
        <v>8000</v>
      </c>
      <c r="H285" s="757" t="s">
        <v>352</v>
      </c>
      <c r="I285" s="758">
        <f>G285/F285*100</f>
        <v>100</v>
      </c>
    </row>
    <row r="286" spans="1:9" s="1" customFormat="1" x14ac:dyDescent="0.25">
      <c r="A286" s="748"/>
      <c r="B286" s="753" t="s">
        <v>499</v>
      </c>
      <c r="C286" s="754" t="s">
        <v>500</v>
      </c>
      <c r="D286" s="713" t="s">
        <v>454</v>
      </c>
      <c r="E286" s="755">
        <v>0</v>
      </c>
      <c r="F286" s="756">
        <v>3050</v>
      </c>
      <c r="G286" s="276">
        <v>3050</v>
      </c>
      <c r="H286" s="757" t="s">
        <v>352</v>
      </c>
      <c r="I286" s="758">
        <f t="shared" ref="I286:I287" si="76">G286/F286*100</f>
        <v>100</v>
      </c>
    </row>
    <row r="287" spans="1:9" s="1" customFormat="1" x14ac:dyDescent="0.25">
      <c r="A287" s="720"/>
      <c r="B287" s="747" t="s">
        <v>501</v>
      </c>
      <c r="C287" s="722" t="s">
        <v>502</v>
      </c>
      <c r="D287" s="759" t="s">
        <v>454</v>
      </c>
      <c r="E287" s="723">
        <v>0</v>
      </c>
      <c r="F287" s="724">
        <v>3276</v>
      </c>
      <c r="G287" s="175">
        <v>3276</v>
      </c>
      <c r="H287" s="364" t="s">
        <v>352</v>
      </c>
      <c r="I287" s="149">
        <f t="shared" si="76"/>
        <v>100</v>
      </c>
    </row>
    <row r="288" spans="1:9" s="1" customFormat="1" x14ac:dyDescent="0.25">
      <c r="A288" s="760"/>
      <c r="B288" s="761" t="s">
        <v>503</v>
      </c>
      <c r="C288" s="762" t="s">
        <v>314</v>
      </c>
      <c r="D288" s="763" t="s">
        <v>454</v>
      </c>
      <c r="E288" s="764">
        <v>628</v>
      </c>
      <c r="F288" s="765">
        <v>0</v>
      </c>
      <c r="G288" s="306">
        <v>0</v>
      </c>
      <c r="H288" s="766">
        <f t="shared" si="75"/>
        <v>0</v>
      </c>
      <c r="I288" s="362" t="s">
        <v>352</v>
      </c>
    </row>
    <row r="289" spans="1:9" s="1" customFormat="1" x14ac:dyDescent="0.25">
      <c r="A289" s="720"/>
      <c r="B289" s="702" t="s">
        <v>418</v>
      </c>
      <c r="C289" s="746" t="s">
        <v>504</v>
      </c>
      <c r="D289" s="713" t="s">
        <v>454</v>
      </c>
      <c r="E289" s="725">
        <v>6000</v>
      </c>
      <c r="F289" s="726">
        <v>0</v>
      </c>
      <c r="G289" s="175">
        <v>0</v>
      </c>
      <c r="H289" s="148">
        <f>G289/E289*100</f>
        <v>0</v>
      </c>
      <c r="I289" s="366" t="s">
        <v>352</v>
      </c>
    </row>
    <row r="290" spans="1:9" s="1" customFormat="1" x14ac:dyDescent="0.25">
      <c r="A290" s="720"/>
      <c r="B290" s="702" t="s">
        <v>505</v>
      </c>
      <c r="C290" s="746" t="s">
        <v>506</v>
      </c>
      <c r="D290" s="713"/>
      <c r="E290" s="725">
        <v>0</v>
      </c>
      <c r="F290" s="726">
        <v>3529.7</v>
      </c>
      <c r="G290" s="175">
        <v>3530</v>
      </c>
      <c r="H290" s="364" t="s">
        <v>352</v>
      </c>
      <c r="I290" s="366">
        <f t="shared" ref="I290:I291" si="77">G290/F290*100</f>
        <v>100.00849930589001</v>
      </c>
    </row>
    <row r="291" spans="1:9" s="1" customFormat="1" x14ac:dyDescent="0.25">
      <c r="A291" s="720"/>
      <c r="B291" s="702" t="s">
        <v>507</v>
      </c>
      <c r="C291" s="746" t="s">
        <v>508</v>
      </c>
      <c r="D291" s="713"/>
      <c r="E291" s="725">
        <v>0</v>
      </c>
      <c r="F291" s="726">
        <v>1453</v>
      </c>
      <c r="G291" s="175">
        <v>1453</v>
      </c>
      <c r="H291" s="364" t="s">
        <v>352</v>
      </c>
      <c r="I291" s="366">
        <f t="shared" si="77"/>
        <v>100</v>
      </c>
    </row>
    <row r="292" spans="1:9" s="1" customFormat="1" x14ac:dyDescent="0.25">
      <c r="A292" s="720"/>
      <c r="B292" s="702" t="s">
        <v>509</v>
      </c>
      <c r="C292" s="722" t="s">
        <v>510</v>
      </c>
      <c r="D292" s="713" t="s">
        <v>454</v>
      </c>
      <c r="E292" s="725">
        <v>710.8</v>
      </c>
      <c r="F292" s="726">
        <v>0</v>
      </c>
      <c r="G292" s="175">
        <v>0</v>
      </c>
      <c r="H292" s="148">
        <f>G292/E292*100</f>
        <v>0</v>
      </c>
      <c r="I292" s="366" t="s">
        <v>352</v>
      </c>
    </row>
    <row r="293" spans="1:9" s="1" customFormat="1" x14ac:dyDescent="0.25">
      <c r="A293" s="720"/>
      <c r="B293" s="702" t="s">
        <v>511</v>
      </c>
      <c r="C293" s="722" t="s">
        <v>512</v>
      </c>
      <c r="D293" s="713" t="s">
        <v>454</v>
      </c>
      <c r="E293" s="725">
        <v>347.3</v>
      </c>
      <c r="F293" s="726">
        <v>0</v>
      </c>
      <c r="G293" s="175">
        <v>0</v>
      </c>
      <c r="H293" s="148">
        <f>G293/E293*100</f>
        <v>0</v>
      </c>
      <c r="I293" s="366" t="s">
        <v>352</v>
      </c>
    </row>
    <row r="294" spans="1:9" s="1" customFormat="1" x14ac:dyDescent="0.25">
      <c r="A294" s="720"/>
      <c r="B294" s="702" t="s">
        <v>513</v>
      </c>
      <c r="C294" s="746" t="s">
        <v>514</v>
      </c>
      <c r="D294" s="713" t="s">
        <v>454</v>
      </c>
      <c r="E294" s="725">
        <v>66</v>
      </c>
      <c r="F294" s="726">
        <v>66</v>
      </c>
      <c r="G294" s="175">
        <v>66</v>
      </c>
      <c r="H294" s="148">
        <f>G294/E294*100</f>
        <v>100</v>
      </c>
      <c r="I294" s="149">
        <f>G294/F294*100</f>
        <v>100</v>
      </c>
    </row>
    <row r="295" spans="1:9" s="1" customFormat="1" x14ac:dyDescent="0.25">
      <c r="A295" s="720"/>
      <c r="B295" s="702" t="s">
        <v>515</v>
      </c>
      <c r="C295" s="746" t="s">
        <v>516</v>
      </c>
      <c r="D295" s="713" t="s">
        <v>454</v>
      </c>
      <c r="E295" s="725">
        <v>3276</v>
      </c>
      <c r="F295" s="726">
        <v>2999.9</v>
      </c>
      <c r="G295" s="175">
        <v>3000</v>
      </c>
      <c r="H295" s="148">
        <f t="shared" si="75"/>
        <v>91.575091575091577</v>
      </c>
      <c r="I295" s="149">
        <f t="shared" si="70"/>
        <v>100.00333344444815</v>
      </c>
    </row>
    <row r="296" spans="1:9" s="1" customFormat="1" x14ac:dyDescent="0.25">
      <c r="A296" s="720"/>
      <c r="B296" s="702" t="s">
        <v>517</v>
      </c>
      <c r="C296" s="746" t="s">
        <v>518</v>
      </c>
      <c r="D296" s="713" t="s">
        <v>454</v>
      </c>
      <c r="E296" s="725">
        <v>8120</v>
      </c>
      <c r="F296" s="726">
        <f>2376+11000</f>
        <v>13376</v>
      </c>
      <c r="G296" s="175">
        <v>13376</v>
      </c>
      <c r="H296" s="148">
        <f>G296/E296*100</f>
        <v>164.72906403940885</v>
      </c>
      <c r="I296" s="149">
        <f>G296/F296*100</f>
        <v>100</v>
      </c>
    </row>
    <row r="297" spans="1:9" s="1" customFormat="1" x14ac:dyDescent="0.25">
      <c r="A297" s="720"/>
      <c r="B297" s="767" t="s">
        <v>519</v>
      </c>
      <c r="C297" s="768" t="s">
        <v>520</v>
      </c>
      <c r="D297" s="713" t="s">
        <v>454</v>
      </c>
      <c r="E297" s="725">
        <v>1000</v>
      </c>
      <c r="F297" s="726">
        <v>241.7</v>
      </c>
      <c r="G297" s="175">
        <v>242</v>
      </c>
      <c r="H297" s="148">
        <f t="shared" si="75"/>
        <v>24.2</v>
      </c>
      <c r="I297" s="149">
        <f t="shared" ref="I297:I302" si="78">G297/F297*100</f>
        <v>100.12412081092263</v>
      </c>
    </row>
    <row r="298" spans="1:9" s="1" customFormat="1" x14ac:dyDescent="0.25">
      <c r="A298" s="769"/>
      <c r="B298" s="767" t="s">
        <v>521</v>
      </c>
      <c r="C298" s="768" t="s">
        <v>522</v>
      </c>
      <c r="D298" s="713" t="s">
        <v>454</v>
      </c>
      <c r="E298" s="725">
        <v>0</v>
      </c>
      <c r="F298" s="726">
        <v>7100</v>
      </c>
      <c r="G298" s="175">
        <v>7100</v>
      </c>
      <c r="H298" s="364" t="s">
        <v>352</v>
      </c>
      <c r="I298" s="366">
        <f t="shared" si="78"/>
        <v>100</v>
      </c>
    </row>
    <row r="299" spans="1:9" s="1" customFormat="1" x14ac:dyDescent="0.25">
      <c r="A299" s="720"/>
      <c r="B299" s="702" t="s">
        <v>523</v>
      </c>
      <c r="C299" s="746" t="s">
        <v>524</v>
      </c>
      <c r="D299" s="713" t="s">
        <v>454</v>
      </c>
      <c r="E299" s="725">
        <v>0</v>
      </c>
      <c r="F299" s="726">
        <v>8000</v>
      </c>
      <c r="G299" s="175">
        <v>8000</v>
      </c>
      <c r="H299" s="364" t="s">
        <v>352</v>
      </c>
      <c r="I299" s="149">
        <f>G299/F299*100</f>
        <v>100</v>
      </c>
    </row>
    <row r="300" spans="1:9" s="1" customFormat="1" x14ac:dyDescent="0.25">
      <c r="A300" s="748"/>
      <c r="B300" s="753" t="s">
        <v>525</v>
      </c>
      <c r="C300" s="754" t="s">
        <v>526</v>
      </c>
      <c r="D300" s="713" t="s">
        <v>454</v>
      </c>
      <c r="E300" s="755">
        <v>0</v>
      </c>
      <c r="F300" s="756">
        <v>4500</v>
      </c>
      <c r="G300" s="276">
        <v>4500</v>
      </c>
      <c r="H300" s="364" t="s">
        <v>352</v>
      </c>
      <c r="I300" s="366">
        <f t="shared" si="78"/>
        <v>100</v>
      </c>
    </row>
    <row r="301" spans="1:9" s="1" customFormat="1" ht="15.75" thickBot="1" x14ac:dyDescent="0.3">
      <c r="A301" s="748"/>
      <c r="B301" s="753" t="s">
        <v>527</v>
      </c>
      <c r="C301" s="754" t="s">
        <v>528</v>
      </c>
      <c r="D301" s="713" t="s">
        <v>454</v>
      </c>
      <c r="E301" s="755">
        <v>0</v>
      </c>
      <c r="F301" s="756">
        <v>3500</v>
      </c>
      <c r="G301" s="276">
        <v>3500</v>
      </c>
      <c r="H301" s="364" t="s">
        <v>352</v>
      </c>
      <c r="I301" s="366">
        <f t="shared" si="78"/>
        <v>100</v>
      </c>
    </row>
    <row r="302" spans="1:9" s="1" customFormat="1" ht="16.5" thickBot="1" x14ac:dyDescent="0.3">
      <c r="A302" s="680" t="s">
        <v>319</v>
      </c>
      <c r="B302" s="315"/>
      <c r="C302" s="315"/>
      <c r="D302" s="315"/>
      <c r="E302" s="167">
        <f>E224+E227+E231+E258+E229</f>
        <v>76441.2</v>
      </c>
      <c r="F302" s="168">
        <f>F224+F227+F231+F258+F229</f>
        <v>128053.5</v>
      </c>
      <c r="G302" s="167">
        <f>G224+G227+G231+G258+G229</f>
        <v>107264</v>
      </c>
      <c r="H302" s="316">
        <f>G302/E302*100</f>
        <v>140.32223460646878</v>
      </c>
      <c r="I302" s="317">
        <f t="shared" si="78"/>
        <v>83.764988852315639</v>
      </c>
    </row>
    <row r="303" spans="1:9" s="1" customFormat="1" ht="15.75" thickBot="1" x14ac:dyDescent="0.3">
      <c r="A303" s="770"/>
      <c r="B303" s="743"/>
      <c r="C303" s="743"/>
      <c r="D303" s="743"/>
      <c r="E303" s="743"/>
      <c r="F303" s="744"/>
      <c r="G303" s="771"/>
      <c r="H303" s="772"/>
      <c r="I303" s="773"/>
    </row>
    <row r="304" spans="1:9" s="1" customFormat="1" ht="16.5" thickBot="1" x14ac:dyDescent="0.3">
      <c r="A304" s="680" t="s">
        <v>322</v>
      </c>
      <c r="B304" s="315"/>
      <c r="C304" s="315"/>
      <c r="D304" s="315"/>
      <c r="E304" s="167">
        <f>E196+E302</f>
        <v>238390.2</v>
      </c>
      <c r="F304" s="168">
        <f>F196+F302</f>
        <v>394923</v>
      </c>
      <c r="G304" s="167">
        <f>G196+G302</f>
        <v>345799</v>
      </c>
      <c r="H304" s="316">
        <f>G304/E304*100</f>
        <v>145.05587897489073</v>
      </c>
      <c r="I304" s="317">
        <f>G304/F304*100</f>
        <v>87.561119509372702</v>
      </c>
    </row>
    <row r="305" spans="1:6" s="1" customFormat="1" ht="15.75" x14ac:dyDescent="0.25">
      <c r="A305" s="46"/>
      <c r="B305" s="46"/>
      <c r="C305" s="46"/>
      <c r="D305" s="46"/>
      <c r="F305" s="10"/>
    </row>
    <row r="306" spans="1:6" s="1" customFormat="1" ht="15.75" x14ac:dyDescent="0.25">
      <c r="A306" s="46"/>
      <c r="B306" s="46"/>
      <c r="C306" s="46"/>
      <c r="D306" s="46"/>
      <c r="E306" s="11"/>
      <c r="F306" s="10"/>
    </row>
    <row r="307" spans="1:6" ht="15.75" x14ac:dyDescent="0.25">
      <c r="A307" s="485"/>
      <c r="B307" s="485"/>
      <c r="C307" s="485"/>
      <c r="D307" s="485"/>
    </row>
    <row r="308" spans="1:6" ht="15.75" x14ac:dyDescent="0.25">
      <c r="A308" s="485"/>
      <c r="B308" s="485"/>
      <c r="C308" s="485"/>
      <c r="D308" s="485"/>
    </row>
    <row r="309" spans="1:6" ht="15.75" x14ac:dyDescent="0.25">
      <c r="A309" s="485"/>
      <c r="B309" s="485"/>
      <c r="C309" s="485"/>
      <c r="D309" s="485"/>
    </row>
    <row r="310" spans="1:6" ht="15.75" x14ac:dyDescent="0.25">
      <c r="A310" s="485"/>
      <c r="B310" s="485"/>
      <c r="C310" s="485"/>
      <c r="D310" s="485"/>
    </row>
    <row r="311" spans="1:6" ht="15.75" x14ac:dyDescent="0.25">
      <c r="A311" s="485"/>
      <c r="B311" s="485"/>
      <c r="C311" s="485"/>
      <c r="D311" s="485"/>
    </row>
    <row r="312" spans="1:6" ht="15.75" x14ac:dyDescent="0.25">
      <c r="A312" s="485"/>
      <c r="B312" s="485"/>
      <c r="C312" s="485"/>
      <c r="D312" s="485"/>
    </row>
    <row r="313" spans="1:6" ht="15.75" x14ac:dyDescent="0.25">
      <c r="A313" s="485"/>
      <c r="B313" s="485"/>
      <c r="C313" s="485"/>
      <c r="D313" s="485"/>
    </row>
  </sheetData>
  <mergeCells count="8">
    <mergeCell ref="H176:H177"/>
    <mergeCell ref="I176:I177"/>
    <mergeCell ref="I178:I180"/>
    <mergeCell ref="B182:C182"/>
    <mergeCell ref="B187:C187"/>
    <mergeCell ref="E176:E177"/>
    <mergeCell ref="F176:F177"/>
    <mergeCell ref="G176:G177"/>
  </mergeCells>
  <pageMargins left="0.19685039370078741" right="0.19685039370078741" top="0.19685039370078741" bottom="0.19685039370078741" header="0" footer="0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C8C6F-C7C7-426F-A7CF-249BDE4D6419}">
  <dimension ref="A2:K78"/>
  <sheetViews>
    <sheetView zoomScaleNormal="100" workbookViewId="0">
      <selection activeCell="N10" sqref="N10"/>
    </sheetView>
  </sheetViews>
  <sheetFormatPr defaultRowHeight="15" x14ac:dyDescent="0.25"/>
  <cols>
    <col min="1" max="1" width="9.85546875" style="1" customWidth="1"/>
    <col min="2" max="2" width="11.7109375" style="1" customWidth="1"/>
    <col min="3" max="3" width="41.5703125" style="1" customWidth="1"/>
    <col min="4" max="4" width="55.7109375" style="1" customWidth="1"/>
    <col min="5" max="7" width="14.7109375" style="1" customWidth="1"/>
    <col min="8" max="8" width="11.140625" style="1" customWidth="1"/>
    <col min="9" max="9" width="10.85546875" style="1" customWidth="1"/>
    <col min="10" max="16384" width="9.140625" style="1"/>
  </cols>
  <sheetData>
    <row r="2" spans="1:11" ht="18" x14ac:dyDescent="0.25">
      <c r="A2" s="197" t="s">
        <v>108</v>
      </c>
      <c r="C2" s="198"/>
      <c r="D2" s="197"/>
    </row>
    <row r="3" spans="1:11" ht="15.75" thickBot="1" x14ac:dyDescent="0.3">
      <c r="I3" s="13" t="s">
        <v>529</v>
      </c>
    </row>
    <row r="4" spans="1:11" ht="15" customHeight="1" x14ac:dyDescent="0.25">
      <c r="A4" s="199" t="s">
        <v>1</v>
      </c>
      <c r="B4" s="37" t="s">
        <v>2</v>
      </c>
      <c r="C4" s="38" t="s">
        <v>3</v>
      </c>
      <c r="D4" s="37"/>
      <c r="E4" s="18" t="s">
        <v>4</v>
      </c>
      <c r="F4" s="18" t="s">
        <v>290</v>
      </c>
      <c r="G4" s="19" t="s">
        <v>285</v>
      </c>
      <c r="H4" s="18" t="s">
        <v>286</v>
      </c>
      <c r="I4" s="79" t="s">
        <v>286</v>
      </c>
    </row>
    <row r="5" spans="1:11" ht="15" customHeight="1" x14ac:dyDescent="0.25">
      <c r="A5" s="200" t="s">
        <v>5</v>
      </c>
      <c r="B5" s="42" t="s">
        <v>6</v>
      </c>
      <c r="C5" s="774" t="s">
        <v>7</v>
      </c>
      <c r="D5" s="43" t="s">
        <v>8</v>
      </c>
      <c r="E5" s="23" t="s">
        <v>289</v>
      </c>
      <c r="F5" s="23" t="s">
        <v>291</v>
      </c>
      <c r="G5" s="24" t="s">
        <v>354</v>
      </c>
      <c r="H5" s="23" t="s">
        <v>287</v>
      </c>
      <c r="I5" s="55" t="s">
        <v>288</v>
      </c>
    </row>
    <row r="6" spans="1:11" ht="15" customHeight="1" thickBot="1" x14ac:dyDescent="0.3">
      <c r="A6" s="201" t="s">
        <v>9</v>
      </c>
      <c r="B6" s="6" t="s">
        <v>10</v>
      </c>
      <c r="C6" s="7"/>
      <c r="D6" s="73"/>
      <c r="E6" s="29">
        <v>2020</v>
      </c>
      <c r="F6" s="461">
        <f>[1]Kap.01!F11</f>
        <v>44196</v>
      </c>
      <c r="G6" s="461">
        <f>F6</f>
        <v>44196</v>
      </c>
      <c r="H6" s="461" t="s">
        <v>225</v>
      </c>
      <c r="I6" s="30" t="s">
        <v>225</v>
      </c>
    </row>
    <row r="7" spans="1:11" ht="15.75" x14ac:dyDescent="0.25">
      <c r="A7" s="202" t="s">
        <v>11</v>
      </c>
      <c r="B7" s="203"/>
      <c r="C7" s="33"/>
      <c r="D7" s="204"/>
      <c r="E7" s="205"/>
      <c r="F7" s="775"/>
      <c r="G7" s="775"/>
      <c r="H7" s="775"/>
      <c r="I7" s="35"/>
    </row>
    <row r="8" spans="1:11" x14ac:dyDescent="0.25">
      <c r="A8" s="122" t="s">
        <v>209</v>
      </c>
      <c r="B8" s="1093" t="s">
        <v>210</v>
      </c>
      <c r="C8" s="1086"/>
      <c r="D8" s="776"/>
      <c r="E8" s="124">
        <f>E9</f>
        <v>0</v>
      </c>
      <c r="F8" s="125">
        <f t="shared" ref="F8:G8" si="0">F9</f>
        <v>1176.7</v>
      </c>
      <c r="G8" s="124">
        <f t="shared" si="0"/>
        <v>35</v>
      </c>
      <c r="H8" s="777" t="s">
        <v>352</v>
      </c>
      <c r="I8" s="384">
        <f>G8/F8*100</f>
        <v>2.9744199881023197</v>
      </c>
    </row>
    <row r="9" spans="1:11" x14ac:dyDescent="0.25">
      <c r="A9" s="206"/>
      <c r="B9" s="207"/>
      <c r="C9" s="208" t="s">
        <v>530</v>
      </c>
      <c r="D9" s="778" t="s">
        <v>109</v>
      </c>
      <c r="E9" s="209">
        <v>0</v>
      </c>
      <c r="F9" s="779">
        <v>1176.7</v>
      </c>
      <c r="G9" s="467">
        <v>35</v>
      </c>
      <c r="H9" s="413" t="s">
        <v>352</v>
      </c>
      <c r="I9" s="388">
        <f>G9/F9*100</f>
        <v>2.9744199881023197</v>
      </c>
    </row>
    <row r="10" spans="1:11" x14ac:dyDescent="0.25">
      <c r="A10" s="122" t="s">
        <v>279</v>
      </c>
      <c r="B10" s="1093" t="s">
        <v>280</v>
      </c>
      <c r="C10" s="1086"/>
      <c r="D10" s="212"/>
      <c r="E10" s="213">
        <f>SUM(E11:E20)</f>
        <v>87569</v>
      </c>
      <c r="F10" s="214">
        <f>SUM(F11:F20)-F16-F18</f>
        <v>138201.4</v>
      </c>
      <c r="G10" s="213">
        <f>SUM(G11:G20)-G16-G18</f>
        <v>136619</v>
      </c>
      <c r="H10" s="114">
        <f t="shared" ref="H10:H21" si="1">G10/E10*100</f>
        <v>156.0129726272996</v>
      </c>
      <c r="I10" s="384">
        <f>G10/F10*100</f>
        <v>98.85500436319748</v>
      </c>
    </row>
    <row r="11" spans="1:11" x14ac:dyDescent="0.25">
      <c r="A11" s="122"/>
      <c r="B11" s="215">
        <v>504</v>
      </c>
      <c r="C11" s="209" t="s">
        <v>258</v>
      </c>
      <c r="D11" s="212" t="s">
        <v>110</v>
      </c>
      <c r="E11" s="211">
        <v>250</v>
      </c>
      <c r="F11" s="127">
        <v>350</v>
      </c>
      <c r="G11" s="209">
        <v>224</v>
      </c>
      <c r="H11" s="387">
        <f t="shared" si="1"/>
        <v>89.600000000000009</v>
      </c>
      <c r="I11" s="388">
        <f>G11/F11*100</f>
        <v>64</v>
      </c>
    </row>
    <row r="12" spans="1:11" x14ac:dyDescent="0.25">
      <c r="A12" s="216"/>
      <c r="B12" s="215" t="s">
        <v>260</v>
      </c>
      <c r="C12" s="209" t="s">
        <v>259</v>
      </c>
      <c r="D12" s="217" t="s">
        <v>110</v>
      </c>
      <c r="E12" s="211">
        <v>150</v>
      </c>
      <c r="F12" s="127">
        <v>150</v>
      </c>
      <c r="G12" s="209">
        <v>47</v>
      </c>
      <c r="H12" s="387">
        <f t="shared" si="1"/>
        <v>31.333333333333336</v>
      </c>
      <c r="I12" s="388">
        <f t="shared" ref="I12" si="2" xml:space="preserve"> (G12/E12)*100</f>
        <v>31.333333333333336</v>
      </c>
    </row>
    <row r="13" spans="1:11" x14ac:dyDescent="0.25">
      <c r="A13" s="216"/>
      <c r="B13" s="215"/>
      <c r="C13" s="209" t="s">
        <v>111</v>
      </c>
      <c r="D13" s="209" t="s">
        <v>112</v>
      </c>
      <c r="E13" s="218">
        <v>330</v>
      </c>
      <c r="F13" s="127">
        <v>430</v>
      </c>
      <c r="G13" s="126">
        <v>338</v>
      </c>
      <c r="H13" s="387">
        <f t="shared" si="1"/>
        <v>102.42424242424242</v>
      </c>
      <c r="I13" s="388">
        <f>G13/F13*100</f>
        <v>78.604651162790702</v>
      </c>
    </row>
    <row r="14" spans="1:11" x14ac:dyDescent="0.25">
      <c r="A14" s="216"/>
      <c r="B14" s="215"/>
      <c r="C14" s="219" t="s">
        <v>269</v>
      </c>
      <c r="D14" s="211" t="s">
        <v>117</v>
      </c>
      <c r="E14" s="218">
        <v>8</v>
      </c>
      <c r="F14" s="127">
        <v>8</v>
      </c>
      <c r="G14" s="126">
        <v>7</v>
      </c>
      <c r="H14" s="387">
        <f t="shared" si="1"/>
        <v>87.5</v>
      </c>
      <c r="I14" s="388">
        <f>G14/F14*100</f>
        <v>87.5</v>
      </c>
    </row>
    <row r="15" spans="1:11" x14ac:dyDescent="0.25">
      <c r="A15" s="220"/>
      <c r="B15" s="379">
        <v>501</v>
      </c>
      <c r="C15" s="221" t="s">
        <v>120</v>
      </c>
      <c r="D15" s="211" t="s">
        <v>119</v>
      </c>
      <c r="E15" s="218">
        <v>20930</v>
      </c>
      <c r="F15" s="127">
        <v>28024.400000000001</v>
      </c>
      <c r="G15" s="126">
        <v>28024</v>
      </c>
      <c r="H15" s="387">
        <f t="shared" si="1"/>
        <v>133.89393215480172</v>
      </c>
      <c r="I15" s="388">
        <f>G15/F15*100</f>
        <v>99.998572672385492</v>
      </c>
      <c r="J15" s="780"/>
      <c r="K15" s="780"/>
    </row>
    <row r="16" spans="1:11" x14ac:dyDescent="0.25">
      <c r="A16" s="220"/>
      <c r="B16" s="781"/>
      <c r="C16" s="782" t="s">
        <v>531</v>
      </c>
      <c r="D16" s="783" t="s">
        <v>119</v>
      </c>
      <c r="E16" s="784">
        <v>0</v>
      </c>
      <c r="F16" s="785">
        <v>105</v>
      </c>
      <c r="G16" s="786">
        <v>105</v>
      </c>
      <c r="H16" s="787" t="s">
        <v>352</v>
      </c>
      <c r="I16" s="788">
        <f>G16/F16*100</f>
        <v>100</v>
      </c>
      <c r="J16" s="780"/>
      <c r="K16" s="780"/>
    </row>
    <row r="17" spans="1:11" ht="26.25" x14ac:dyDescent="0.25">
      <c r="A17" s="216"/>
      <c r="B17" s="222" t="s">
        <v>121</v>
      </c>
      <c r="C17" s="223" t="s">
        <v>272</v>
      </c>
      <c r="D17" s="224" t="s">
        <v>261</v>
      </c>
      <c r="E17" s="218">
        <v>65700</v>
      </c>
      <c r="F17" s="127">
        <v>105263</v>
      </c>
      <c r="G17" s="126">
        <v>105263</v>
      </c>
      <c r="H17" s="387">
        <f t="shared" si="1"/>
        <v>160.21765601217658</v>
      </c>
      <c r="I17" s="388">
        <f t="shared" ref="I17:I20" si="3">G17/F17*100</f>
        <v>100</v>
      </c>
      <c r="J17" s="780"/>
      <c r="K17" s="780"/>
    </row>
    <row r="18" spans="1:11" ht="26.25" x14ac:dyDescent="0.25">
      <c r="A18" s="216"/>
      <c r="B18" s="222"/>
      <c r="C18" s="782" t="s">
        <v>532</v>
      </c>
      <c r="D18" s="789" t="s">
        <v>261</v>
      </c>
      <c r="E18" s="784">
        <v>0</v>
      </c>
      <c r="F18" s="785">
        <v>75</v>
      </c>
      <c r="G18" s="786">
        <v>75</v>
      </c>
      <c r="H18" s="787" t="s">
        <v>352</v>
      </c>
      <c r="I18" s="788">
        <f t="shared" si="3"/>
        <v>100</v>
      </c>
      <c r="J18" s="780"/>
      <c r="K18" s="780"/>
    </row>
    <row r="19" spans="1:11" ht="26.25" x14ac:dyDescent="0.25">
      <c r="A19" s="216"/>
      <c r="B19" s="225"/>
      <c r="C19" s="226" t="s">
        <v>533</v>
      </c>
      <c r="D19" s="790" t="s">
        <v>261</v>
      </c>
      <c r="E19" s="218">
        <v>1</v>
      </c>
      <c r="F19" s="127">
        <v>3501</v>
      </c>
      <c r="G19" s="126">
        <v>2341</v>
      </c>
      <c r="H19" s="387">
        <f t="shared" si="1"/>
        <v>234100</v>
      </c>
      <c r="I19" s="388">
        <f t="shared" si="3"/>
        <v>66.866609540131392</v>
      </c>
    </row>
    <row r="20" spans="1:11" ht="15.75" thickBot="1" x14ac:dyDescent="0.3">
      <c r="A20" s="220"/>
      <c r="B20" s="379"/>
      <c r="C20" s="791" t="s">
        <v>293</v>
      </c>
      <c r="D20" s="78" t="s">
        <v>122</v>
      </c>
      <c r="E20" s="283">
        <v>200</v>
      </c>
      <c r="F20" s="251">
        <v>475</v>
      </c>
      <c r="G20" s="252">
        <v>375</v>
      </c>
      <c r="H20" s="444">
        <f t="shared" si="1"/>
        <v>187.5</v>
      </c>
      <c r="I20" s="388">
        <f t="shared" si="3"/>
        <v>78.94736842105263</v>
      </c>
    </row>
    <row r="21" spans="1:11" ht="16.5" thickBot="1" x14ac:dyDescent="0.3">
      <c r="A21" s="1094" t="s">
        <v>16</v>
      </c>
      <c r="B21" s="1095"/>
      <c r="C21" s="1096"/>
      <c r="D21" s="792"/>
      <c r="E21" s="793">
        <f>E10+E8</f>
        <v>87569</v>
      </c>
      <c r="F21" s="794">
        <f t="shared" ref="F21:G21" si="4">F10+F8</f>
        <v>139378.1</v>
      </c>
      <c r="G21" s="793">
        <f t="shared" si="4"/>
        <v>136654</v>
      </c>
      <c r="H21" s="135">
        <f t="shared" si="1"/>
        <v>156.05294110929665</v>
      </c>
      <c r="I21" s="682">
        <f>G21/F21*100</f>
        <v>98.045532260807107</v>
      </c>
    </row>
    <row r="22" spans="1:11" x14ac:dyDescent="0.25">
      <c r="E22" s="795"/>
      <c r="F22" s="795"/>
      <c r="G22" s="795"/>
      <c r="H22" s="795"/>
      <c r="I22" s="796"/>
    </row>
    <row r="24" spans="1:11" ht="15.75" thickBot="1" x14ac:dyDescent="0.3"/>
    <row r="25" spans="1:11" x14ac:dyDescent="0.25">
      <c r="A25" s="14" t="s">
        <v>1</v>
      </c>
      <c r="B25" s="16" t="s">
        <v>2</v>
      </c>
      <c r="C25" s="15" t="s">
        <v>3</v>
      </c>
      <c r="D25" s="17"/>
      <c r="E25" s="18" t="s">
        <v>4</v>
      </c>
      <c r="F25" s="18" t="s">
        <v>290</v>
      </c>
      <c r="G25" s="19" t="s">
        <v>285</v>
      </c>
      <c r="H25" s="18" t="s">
        <v>286</v>
      </c>
      <c r="I25" s="79" t="s">
        <v>286</v>
      </c>
    </row>
    <row r="26" spans="1:11" x14ac:dyDescent="0.25">
      <c r="A26" s="20" t="s">
        <v>5</v>
      </c>
      <c r="B26" s="21" t="s">
        <v>6</v>
      </c>
      <c r="C26" s="693" t="s">
        <v>7</v>
      </c>
      <c r="D26" s="22" t="s">
        <v>8</v>
      </c>
      <c r="E26" s="23" t="s">
        <v>289</v>
      </c>
      <c r="F26" s="23" t="s">
        <v>291</v>
      </c>
      <c r="G26" s="24" t="s">
        <v>354</v>
      </c>
      <c r="H26" s="23" t="s">
        <v>287</v>
      </c>
      <c r="I26" s="55" t="s">
        <v>288</v>
      </c>
    </row>
    <row r="27" spans="1:11" ht="15.75" thickBot="1" x14ac:dyDescent="0.3">
      <c r="A27" s="80" t="s">
        <v>9</v>
      </c>
      <c r="B27" s="27" t="s">
        <v>10</v>
      </c>
      <c r="C27" s="26"/>
      <c r="D27" s="28"/>
      <c r="E27" s="29">
        <v>2020</v>
      </c>
      <c r="F27" s="461">
        <f>F6</f>
        <v>44196</v>
      </c>
      <c r="G27" s="461">
        <f>G6</f>
        <v>44196</v>
      </c>
      <c r="H27" s="461" t="s">
        <v>225</v>
      </c>
      <c r="I27" s="30" t="s">
        <v>225</v>
      </c>
    </row>
    <row r="28" spans="1:11" ht="15.75" x14ac:dyDescent="0.25">
      <c r="A28" s="82" t="s">
        <v>295</v>
      </c>
      <c r="B28" s="797"/>
      <c r="C28" s="797"/>
      <c r="D28" s="797"/>
      <c r="E28" s="34"/>
      <c r="F28" s="34"/>
      <c r="G28" s="83"/>
      <c r="H28" s="34"/>
      <c r="I28" s="84"/>
      <c r="J28" s="404"/>
    </row>
    <row r="29" spans="1:11" x14ac:dyDescent="0.25">
      <c r="A29" s="179" t="s">
        <v>336</v>
      </c>
      <c r="B29" s="195" t="s">
        <v>214</v>
      </c>
      <c r="C29" s="195"/>
      <c r="D29" s="230"/>
      <c r="E29" s="182">
        <f>SUM(E30)</f>
        <v>0</v>
      </c>
      <c r="F29" s="183">
        <f t="shared" ref="F29:G29" si="5">SUM(F30)</f>
        <v>672.6</v>
      </c>
      <c r="G29" s="182">
        <f t="shared" si="5"/>
        <v>0</v>
      </c>
      <c r="H29" s="798" t="s">
        <v>352</v>
      </c>
      <c r="I29" s="231">
        <f>G29/F29*100</f>
        <v>0</v>
      </c>
    </row>
    <row r="30" spans="1:11" s="45" customFormat="1" ht="26.25" thickBot="1" x14ac:dyDescent="0.25">
      <c r="A30" s="232"/>
      <c r="B30" s="799">
        <v>80496050917</v>
      </c>
      <c r="C30" s="800" t="s">
        <v>337</v>
      </c>
      <c r="D30" s="801" t="s">
        <v>534</v>
      </c>
      <c r="E30" s="233">
        <v>0</v>
      </c>
      <c r="F30" s="234">
        <v>672.6</v>
      </c>
      <c r="G30" s="235">
        <v>0</v>
      </c>
      <c r="H30" s="802" t="s">
        <v>352</v>
      </c>
      <c r="I30" s="236">
        <f t="shared" ref="I30:I31" si="6">G30/F30*100</f>
        <v>0</v>
      </c>
    </row>
    <row r="31" spans="1:11" ht="16.5" thickBot="1" x14ac:dyDescent="0.3">
      <c r="A31" s="1097" t="s">
        <v>319</v>
      </c>
      <c r="B31" s="1098"/>
      <c r="C31" s="1098"/>
      <c r="D31" s="372"/>
      <c r="E31" s="133">
        <f>E29</f>
        <v>0</v>
      </c>
      <c r="F31" s="134">
        <f t="shared" ref="F31:G31" si="7">F29</f>
        <v>672.6</v>
      </c>
      <c r="G31" s="133">
        <f t="shared" si="7"/>
        <v>0</v>
      </c>
      <c r="H31" s="803" t="s">
        <v>352</v>
      </c>
      <c r="I31" s="804">
        <f t="shared" si="6"/>
        <v>0</v>
      </c>
    </row>
    <row r="32" spans="1:11" ht="15.75" thickBot="1" x14ac:dyDescent="0.3"/>
    <row r="33" spans="1:9" ht="16.5" thickBot="1" x14ac:dyDescent="0.3">
      <c r="A33" s="1099" t="s">
        <v>327</v>
      </c>
      <c r="B33" s="1100"/>
      <c r="C33" s="1101"/>
      <c r="D33" s="373"/>
      <c r="E33" s="227">
        <f>E21+E31</f>
        <v>87569</v>
      </c>
      <c r="F33" s="228">
        <f>F21+F31</f>
        <v>140050.70000000001</v>
      </c>
      <c r="G33" s="227">
        <f>G21+G31</f>
        <v>136654</v>
      </c>
      <c r="H33" s="135">
        <f t="shared" ref="H33" si="8">G33/E33*100</f>
        <v>156.05294110929665</v>
      </c>
      <c r="I33" s="229">
        <f t="shared" ref="I33" si="9">G33/F33*100</f>
        <v>97.574664032382557</v>
      </c>
    </row>
    <row r="73" ht="15" customHeight="1" x14ac:dyDescent="0.25"/>
    <row r="74" ht="15" customHeight="1" x14ac:dyDescent="0.25"/>
    <row r="76" ht="15" customHeight="1" x14ac:dyDescent="0.25"/>
    <row r="77" ht="15" customHeight="1" x14ac:dyDescent="0.25"/>
    <row r="78" ht="15" customHeight="1" x14ac:dyDescent="0.25"/>
  </sheetData>
  <mergeCells count="5">
    <mergeCell ref="B8:C8"/>
    <mergeCell ref="B10:C10"/>
    <mergeCell ref="A21:C21"/>
    <mergeCell ref="A31:C31"/>
    <mergeCell ref="A33:C33"/>
  </mergeCells>
  <pageMargins left="0.31496062992125984" right="0" top="0.39370078740157483" bottom="0.19685039370078741" header="0" footer="0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E662-B760-4527-B334-E05A24888A73}">
  <sheetPr>
    <pageSetUpPr fitToPage="1"/>
  </sheetPr>
  <dimension ref="A1:J49"/>
  <sheetViews>
    <sheetView zoomScaleNormal="100" workbookViewId="0">
      <selection activeCell="D31" sqref="D31:D32"/>
    </sheetView>
  </sheetViews>
  <sheetFormatPr defaultRowHeight="15" x14ac:dyDescent="0.25"/>
  <cols>
    <col min="1" max="2" width="12.7109375" style="1" customWidth="1"/>
    <col min="3" max="3" width="55" style="1" customWidth="1"/>
    <col min="4" max="4" width="46.42578125" style="1" customWidth="1"/>
    <col min="5" max="9" width="14.7109375" style="1" customWidth="1"/>
    <col min="10" max="16384" width="9.140625" style="1"/>
  </cols>
  <sheetData>
    <row r="1" spans="1:9" ht="18" x14ac:dyDescent="0.25">
      <c r="A1" s="805" t="s">
        <v>123</v>
      </c>
      <c r="B1" s="239"/>
      <c r="C1" s="240"/>
      <c r="D1" s="239"/>
    </row>
    <row r="2" spans="1:9" ht="16.5" thickBot="1" x14ac:dyDescent="0.3">
      <c r="A2" s="239"/>
      <c r="B2" s="805"/>
      <c r="C2" s="805"/>
      <c r="D2" s="239"/>
      <c r="I2" s="13" t="s">
        <v>535</v>
      </c>
    </row>
    <row r="3" spans="1:9" x14ac:dyDescent="0.25">
      <c r="A3" s="14" t="s">
        <v>1</v>
      </c>
      <c r="B3" s="16" t="s">
        <v>2</v>
      </c>
      <c r="C3" s="15" t="s">
        <v>3</v>
      </c>
      <c r="D3" s="17"/>
      <c r="E3" s="18" t="s">
        <v>4</v>
      </c>
      <c r="F3" s="18" t="s">
        <v>290</v>
      </c>
      <c r="G3" s="19" t="s">
        <v>285</v>
      </c>
      <c r="H3" s="18" t="s">
        <v>286</v>
      </c>
      <c r="I3" s="79" t="s">
        <v>286</v>
      </c>
    </row>
    <row r="4" spans="1:9" x14ac:dyDescent="0.25">
      <c r="A4" s="20" t="s">
        <v>5</v>
      </c>
      <c r="B4" s="21" t="s">
        <v>6</v>
      </c>
      <c r="C4" s="693" t="s">
        <v>7</v>
      </c>
      <c r="D4" s="22" t="s">
        <v>8</v>
      </c>
      <c r="E4" s="23" t="s">
        <v>289</v>
      </c>
      <c r="F4" s="23" t="s">
        <v>291</v>
      </c>
      <c r="G4" s="24" t="s">
        <v>354</v>
      </c>
      <c r="H4" s="23" t="s">
        <v>287</v>
      </c>
      <c r="I4" s="55" t="s">
        <v>288</v>
      </c>
    </row>
    <row r="5" spans="1:9" ht="15.75" thickBot="1" x14ac:dyDescent="0.3">
      <c r="A5" s="80" t="s">
        <v>9</v>
      </c>
      <c r="B5" s="27" t="s">
        <v>10</v>
      </c>
      <c r="C5" s="26"/>
      <c r="D5" s="28"/>
      <c r="E5" s="29">
        <v>2020</v>
      </c>
      <c r="F5" s="461">
        <f>[1]Kap.01!F11</f>
        <v>44196</v>
      </c>
      <c r="G5" s="461">
        <f>[1]Kap.01!G11</f>
        <v>44196</v>
      </c>
      <c r="H5" s="461" t="s">
        <v>225</v>
      </c>
      <c r="I5" s="30" t="s">
        <v>225</v>
      </c>
    </row>
    <row r="6" spans="1:9" ht="15.75" x14ac:dyDescent="0.25">
      <c r="A6" s="82" t="s">
        <v>11</v>
      </c>
      <c r="B6" s="797"/>
      <c r="C6" s="797"/>
      <c r="D6" s="797"/>
      <c r="E6" s="77"/>
      <c r="F6" s="806"/>
      <c r="G6" s="806"/>
      <c r="H6" s="806"/>
      <c r="I6" s="35"/>
    </row>
    <row r="7" spans="1:9" ht="15.75" x14ac:dyDescent="0.25">
      <c r="A7" s="82"/>
      <c r="B7" s="797"/>
      <c r="C7" s="246"/>
      <c r="D7" s="797"/>
      <c r="E7" s="807"/>
      <c r="F7" s="808"/>
      <c r="G7" s="808"/>
      <c r="H7" s="808"/>
      <c r="I7" s="388"/>
    </row>
    <row r="8" spans="1:9" x14ac:dyDescent="0.25">
      <c r="A8" s="169" t="s">
        <v>124</v>
      </c>
      <c r="B8" s="242" t="s">
        <v>249</v>
      </c>
      <c r="C8" s="242"/>
      <c r="D8" s="243"/>
      <c r="E8" s="184">
        <f>SUM(E9:E25)</f>
        <v>19400</v>
      </c>
      <c r="F8" s="185">
        <f>SUM(F9:F25)</f>
        <v>17487.899999999998</v>
      </c>
      <c r="G8" s="184">
        <f>SUM(G9:G25)</f>
        <v>15939</v>
      </c>
      <c r="H8" s="114">
        <f t="shared" ref="H8:H28" si="0">G8/E8*100</f>
        <v>82.159793814432987</v>
      </c>
      <c r="I8" s="384">
        <f>G8/F8*100</f>
        <v>91.143018887344979</v>
      </c>
    </row>
    <row r="9" spans="1:9" ht="15" customHeight="1" x14ac:dyDescent="0.25">
      <c r="A9" s="169"/>
      <c r="B9" s="245">
        <v>611</v>
      </c>
      <c r="C9" s="246" t="s">
        <v>125</v>
      </c>
      <c r="D9" s="159" t="s">
        <v>126</v>
      </c>
      <c r="E9" s="467">
        <v>1000</v>
      </c>
      <c r="F9" s="468">
        <v>659</v>
      </c>
      <c r="G9" s="469">
        <v>524</v>
      </c>
      <c r="H9" s="387">
        <f t="shared" si="0"/>
        <v>52.400000000000006</v>
      </c>
      <c r="I9" s="388">
        <f>G9/F9*100</f>
        <v>79.514415781487102</v>
      </c>
    </row>
    <row r="10" spans="1:9" ht="15" customHeight="1" x14ac:dyDescent="0.25">
      <c r="A10" s="169"/>
      <c r="B10" s="245">
        <v>619</v>
      </c>
      <c r="C10" s="246" t="s">
        <v>536</v>
      </c>
      <c r="D10" s="159" t="s">
        <v>126</v>
      </c>
      <c r="E10" s="467">
        <v>500</v>
      </c>
      <c r="F10" s="468">
        <v>410</v>
      </c>
      <c r="G10" s="469">
        <v>221</v>
      </c>
      <c r="H10" s="387">
        <f t="shared" si="0"/>
        <v>44.2</v>
      </c>
      <c r="I10" s="388">
        <f t="shared" ref="I10:I25" si="1">G10/F10*100</f>
        <v>53.902439024390247</v>
      </c>
    </row>
    <row r="11" spans="1:9" ht="15" customHeight="1" x14ac:dyDescent="0.25">
      <c r="A11" s="169"/>
      <c r="B11" s="162" t="s">
        <v>127</v>
      </c>
      <c r="C11" s="246" t="s">
        <v>246</v>
      </c>
      <c r="D11" s="249" t="s">
        <v>128</v>
      </c>
      <c r="E11" s="467">
        <v>900</v>
      </c>
      <c r="F11" s="468">
        <v>517.5</v>
      </c>
      <c r="G11" s="469">
        <v>364</v>
      </c>
      <c r="H11" s="387">
        <f>G11/E11*100</f>
        <v>40.444444444444443</v>
      </c>
      <c r="I11" s="388">
        <f t="shared" si="1"/>
        <v>70.338164251207729</v>
      </c>
    </row>
    <row r="12" spans="1:9" ht="15" customHeight="1" x14ac:dyDescent="0.25">
      <c r="A12" s="161"/>
      <c r="B12" s="162" t="s">
        <v>129</v>
      </c>
      <c r="C12" s="246" t="s">
        <v>130</v>
      </c>
      <c r="D12" s="249" t="s">
        <v>131</v>
      </c>
      <c r="E12" s="467">
        <v>3600</v>
      </c>
      <c r="F12" s="468">
        <v>2292</v>
      </c>
      <c r="G12" s="469">
        <v>2272</v>
      </c>
      <c r="H12" s="387">
        <f t="shared" si="0"/>
        <v>63.111111111111107</v>
      </c>
      <c r="I12" s="388">
        <f t="shared" si="1"/>
        <v>99.127399650959859</v>
      </c>
    </row>
    <row r="13" spans="1:9" ht="15" customHeight="1" x14ac:dyDescent="0.25">
      <c r="A13" s="161"/>
      <c r="B13" s="162" t="s">
        <v>132</v>
      </c>
      <c r="C13" s="159" t="s">
        <v>133</v>
      </c>
      <c r="D13" s="246" t="s">
        <v>134</v>
      </c>
      <c r="E13" s="467">
        <v>100</v>
      </c>
      <c r="F13" s="468">
        <v>194.4</v>
      </c>
      <c r="G13" s="469">
        <v>170</v>
      </c>
      <c r="H13" s="387">
        <f t="shared" si="0"/>
        <v>170</v>
      </c>
      <c r="I13" s="388">
        <f t="shared" si="1"/>
        <v>87.44855967078189</v>
      </c>
    </row>
    <row r="14" spans="1:9" ht="15" customHeight="1" x14ac:dyDescent="0.25">
      <c r="A14" s="161"/>
      <c r="B14" s="162"/>
      <c r="C14" s="159" t="s">
        <v>135</v>
      </c>
      <c r="D14" s="159" t="s">
        <v>136</v>
      </c>
      <c r="E14" s="467">
        <v>300</v>
      </c>
      <c r="F14" s="468">
        <v>350</v>
      </c>
      <c r="G14" s="469">
        <v>294</v>
      </c>
      <c r="H14" s="387">
        <f t="shared" si="0"/>
        <v>98</v>
      </c>
      <c r="I14" s="388">
        <f t="shared" si="1"/>
        <v>84</v>
      </c>
    </row>
    <row r="15" spans="1:9" ht="15" customHeight="1" x14ac:dyDescent="0.25">
      <c r="A15" s="161"/>
      <c r="B15" s="162"/>
      <c r="C15" s="246" t="s">
        <v>137</v>
      </c>
      <c r="D15" s="159" t="s">
        <v>138</v>
      </c>
      <c r="E15" s="467">
        <v>150</v>
      </c>
      <c r="F15" s="468">
        <v>164.5</v>
      </c>
      <c r="G15" s="469">
        <v>136</v>
      </c>
      <c r="H15" s="387">
        <f t="shared" si="0"/>
        <v>90.666666666666657</v>
      </c>
      <c r="I15" s="388">
        <f t="shared" si="1"/>
        <v>82.674772036474167</v>
      </c>
    </row>
    <row r="16" spans="1:9" ht="15" customHeight="1" x14ac:dyDescent="0.25">
      <c r="A16" s="169"/>
      <c r="B16" s="242"/>
      <c r="C16" s="246" t="s">
        <v>139</v>
      </c>
      <c r="D16" s="246" t="s">
        <v>140</v>
      </c>
      <c r="E16" s="467">
        <v>100</v>
      </c>
      <c r="F16" s="468">
        <v>170</v>
      </c>
      <c r="G16" s="469">
        <v>135</v>
      </c>
      <c r="H16" s="387">
        <f t="shared" si="0"/>
        <v>135</v>
      </c>
      <c r="I16" s="388">
        <f t="shared" si="1"/>
        <v>79.411764705882348</v>
      </c>
    </row>
    <row r="17" spans="1:9" ht="15" customHeight="1" x14ac:dyDescent="0.25">
      <c r="A17" s="161"/>
      <c r="B17" s="189"/>
      <c r="C17" s="246" t="s">
        <v>537</v>
      </c>
      <c r="D17" s="246" t="s">
        <v>141</v>
      </c>
      <c r="E17" s="467">
        <v>1800</v>
      </c>
      <c r="F17" s="468">
        <v>3682.7</v>
      </c>
      <c r="G17" s="469">
        <v>3390</v>
      </c>
      <c r="H17" s="387">
        <f t="shared" si="0"/>
        <v>188.33333333333334</v>
      </c>
      <c r="I17" s="388">
        <f t="shared" si="1"/>
        <v>92.052027045374317</v>
      </c>
    </row>
    <row r="18" spans="1:9" ht="15" customHeight="1" x14ac:dyDescent="0.25">
      <c r="A18" s="161"/>
      <c r="B18" s="189"/>
      <c r="C18" s="246" t="s">
        <v>538</v>
      </c>
      <c r="D18" s="246" t="s">
        <v>539</v>
      </c>
      <c r="E18" s="467">
        <v>0</v>
      </c>
      <c r="F18" s="468">
        <v>300</v>
      </c>
      <c r="G18" s="469">
        <v>27</v>
      </c>
      <c r="H18" s="413" t="s">
        <v>352</v>
      </c>
      <c r="I18" s="388">
        <f t="shared" si="1"/>
        <v>9</v>
      </c>
    </row>
    <row r="19" spans="1:9" ht="15" customHeight="1" x14ac:dyDescent="0.25">
      <c r="A19" s="161"/>
      <c r="B19" s="162" t="s">
        <v>237</v>
      </c>
      <c r="C19" s="246" t="s">
        <v>236</v>
      </c>
      <c r="D19" s="246" t="s">
        <v>141</v>
      </c>
      <c r="E19" s="467">
        <v>200</v>
      </c>
      <c r="F19" s="468">
        <v>120.3</v>
      </c>
      <c r="G19" s="469">
        <v>97</v>
      </c>
      <c r="H19" s="387">
        <f t="shared" si="0"/>
        <v>48.5</v>
      </c>
      <c r="I19" s="388">
        <f t="shared" si="1"/>
        <v>80.631753948462176</v>
      </c>
    </row>
    <row r="20" spans="1:9" ht="15" customHeight="1" x14ac:dyDescent="0.25">
      <c r="A20" s="250"/>
      <c r="B20" s="162" t="s">
        <v>227</v>
      </c>
      <c r="C20" s="246" t="s">
        <v>235</v>
      </c>
      <c r="D20" s="246" t="s">
        <v>134</v>
      </c>
      <c r="E20" s="467">
        <v>5000</v>
      </c>
      <c r="F20" s="468">
        <v>5346.7</v>
      </c>
      <c r="G20" s="469">
        <v>5347</v>
      </c>
      <c r="H20" s="387">
        <f t="shared" si="0"/>
        <v>106.94</v>
      </c>
      <c r="I20" s="388">
        <f t="shared" si="1"/>
        <v>100.00561093758766</v>
      </c>
    </row>
    <row r="21" spans="1:9" s="45" customFormat="1" ht="27.75" customHeight="1" x14ac:dyDescent="0.25">
      <c r="A21" s="809"/>
      <c r="B21" s="810"/>
      <c r="C21" s="811" t="s">
        <v>264</v>
      </c>
      <c r="D21" s="812" t="s">
        <v>540</v>
      </c>
      <c r="E21" s="813">
        <v>100</v>
      </c>
      <c r="F21" s="814">
        <v>110</v>
      </c>
      <c r="G21" s="815">
        <v>93</v>
      </c>
      <c r="H21" s="816">
        <f t="shared" si="0"/>
        <v>93</v>
      </c>
      <c r="I21" s="817">
        <f t="shared" si="1"/>
        <v>84.545454545454547</v>
      </c>
    </row>
    <row r="22" spans="1:9" x14ac:dyDescent="0.25">
      <c r="A22" s="161"/>
      <c r="B22" s="162" t="s">
        <v>294</v>
      </c>
      <c r="C22" s="246" t="s">
        <v>541</v>
      </c>
      <c r="D22" s="159" t="s">
        <v>138</v>
      </c>
      <c r="E22" s="467">
        <v>5650</v>
      </c>
      <c r="F22" s="468">
        <v>3074.8</v>
      </c>
      <c r="G22" s="469">
        <v>2803</v>
      </c>
      <c r="H22" s="387">
        <f t="shared" si="0"/>
        <v>49.610619469026553</v>
      </c>
      <c r="I22" s="388">
        <f t="shared" si="1"/>
        <v>91.160400676466764</v>
      </c>
    </row>
    <row r="23" spans="1:9" x14ac:dyDescent="0.25">
      <c r="A23" s="161"/>
      <c r="B23" s="162"/>
      <c r="C23" s="246" t="s">
        <v>542</v>
      </c>
      <c r="D23" s="159" t="s">
        <v>228</v>
      </c>
      <c r="E23" s="467">
        <v>0</v>
      </c>
      <c r="F23" s="468">
        <v>50</v>
      </c>
      <c r="G23" s="469">
        <v>50</v>
      </c>
      <c r="H23" s="413" t="s">
        <v>352</v>
      </c>
      <c r="I23" s="388">
        <f t="shared" si="1"/>
        <v>100</v>
      </c>
    </row>
    <row r="24" spans="1:9" x14ac:dyDescent="0.25">
      <c r="A24" s="161"/>
      <c r="B24" s="162"/>
      <c r="C24" s="246" t="s">
        <v>543</v>
      </c>
      <c r="D24" s="159" t="s">
        <v>128</v>
      </c>
      <c r="E24" s="467">
        <v>0</v>
      </c>
      <c r="F24" s="468">
        <v>45</v>
      </c>
      <c r="G24" s="469">
        <v>15</v>
      </c>
      <c r="H24" s="413" t="s">
        <v>352</v>
      </c>
      <c r="I24" s="388">
        <f t="shared" si="1"/>
        <v>33.333333333333329</v>
      </c>
    </row>
    <row r="25" spans="1:9" x14ac:dyDescent="0.25">
      <c r="A25" s="161"/>
      <c r="B25" s="162"/>
      <c r="C25" s="246" t="s">
        <v>544</v>
      </c>
      <c r="D25" s="159" t="s">
        <v>545</v>
      </c>
      <c r="E25" s="467">
        <v>0</v>
      </c>
      <c r="F25" s="468">
        <v>1</v>
      </c>
      <c r="G25" s="469">
        <v>1</v>
      </c>
      <c r="H25" s="413" t="s">
        <v>352</v>
      </c>
      <c r="I25" s="388">
        <f t="shared" si="1"/>
        <v>100</v>
      </c>
    </row>
    <row r="26" spans="1:9" x14ac:dyDescent="0.25">
      <c r="A26" s="161"/>
      <c r="B26" s="162"/>
      <c r="C26" s="246"/>
      <c r="D26" s="159"/>
      <c r="E26" s="467"/>
      <c r="F26" s="468"/>
      <c r="G26" s="469"/>
      <c r="H26" s="387"/>
      <c r="I26" s="388"/>
    </row>
    <row r="27" spans="1:9" x14ac:dyDescent="0.25">
      <c r="A27" s="169" t="s">
        <v>142</v>
      </c>
      <c r="B27" s="242" t="s">
        <v>207</v>
      </c>
      <c r="C27" s="170"/>
      <c r="D27" s="170"/>
      <c r="E27" s="124">
        <f>SUM(E28:E31)</f>
        <v>1105</v>
      </c>
      <c r="F27" s="125">
        <f t="shared" ref="F27:G27" si="2">SUM(F28:F31)</f>
        <v>1005</v>
      </c>
      <c r="G27" s="124">
        <f t="shared" si="2"/>
        <v>654</v>
      </c>
      <c r="H27" s="114">
        <f t="shared" si="0"/>
        <v>59.185520361990953</v>
      </c>
      <c r="I27" s="384">
        <f>G27/F27*100</f>
        <v>65.074626865671632</v>
      </c>
    </row>
    <row r="28" spans="1:9" ht="15" customHeight="1" x14ac:dyDescent="0.25">
      <c r="A28" s="1106"/>
      <c r="B28" s="1108"/>
      <c r="C28" s="1110" t="s">
        <v>244</v>
      </c>
      <c r="D28" s="1112" t="s">
        <v>144</v>
      </c>
      <c r="E28" s="1114">
        <v>105</v>
      </c>
      <c r="F28" s="818"/>
      <c r="G28" s="819"/>
      <c r="H28" s="1116">
        <f t="shared" si="0"/>
        <v>0</v>
      </c>
      <c r="I28" s="1102">
        <v>0</v>
      </c>
    </row>
    <row r="29" spans="1:9" x14ac:dyDescent="0.25">
      <c r="A29" s="1107"/>
      <c r="B29" s="1109"/>
      <c r="C29" s="1111"/>
      <c r="D29" s="1113"/>
      <c r="E29" s="1115"/>
      <c r="F29" s="820">
        <v>105</v>
      </c>
      <c r="G29" s="821">
        <v>0</v>
      </c>
      <c r="H29" s="1117"/>
      <c r="I29" s="1103"/>
    </row>
    <row r="30" spans="1:9" ht="15" customHeight="1" x14ac:dyDescent="0.25">
      <c r="A30" s="161"/>
      <c r="B30" s="162" t="s">
        <v>145</v>
      </c>
      <c r="C30" s="246" t="s">
        <v>245</v>
      </c>
      <c r="D30" s="246" t="s">
        <v>144</v>
      </c>
      <c r="E30" s="467">
        <v>800</v>
      </c>
      <c r="F30" s="468">
        <v>800</v>
      </c>
      <c r="G30" s="469">
        <v>581</v>
      </c>
      <c r="H30" s="387">
        <f>G30/E30*100</f>
        <v>72.625</v>
      </c>
      <c r="I30" s="388">
        <f>G30/F30*100</f>
        <v>72.625</v>
      </c>
    </row>
    <row r="31" spans="1:9" ht="15" customHeight="1" thickBot="1" x14ac:dyDescent="0.3">
      <c r="A31" s="186"/>
      <c r="B31" s="163"/>
      <c r="C31" s="375" t="s">
        <v>146</v>
      </c>
      <c r="D31" s="164" t="s">
        <v>138</v>
      </c>
      <c r="E31" s="471">
        <v>200</v>
      </c>
      <c r="F31" s="472">
        <v>100</v>
      </c>
      <c r="G31" s="473">
        <v>73</v>
      </c>
      <c r="H31" s="444">
        <f>G31/E31*100</f>
        <v>36.5</v>
      </c>
      <c r="I31" s="822">
        <f>G31/F31*100</f>
        <v>73</v>
      </c>
    </row>
    <row r="32" spans="1:9" ht="16.5" thickBot="1" x14ac:dyDescent="0.3">
      <c r="A32" s="1104" t="s">
        <v>16</v>
      </c>
      <c r="B32" s="1105"/>
      <c r="C32" s="1105"/>
      <c r="D32" s="166"/>
      <c r="E32" s="133">
        <f>E8+E27</f>
        <v>20505</v>
      </c>
      <c r="F32" s="134">
        <f>F8+F27</f>
        <v>18492.899999999998</v>
      </c>
      <c r="G32" s="133">
        <f>G8+G27</f>
        <v>16593</v>
      </c>
      <c r="H32" s="135">
        <f t="shared" ref="H32" si="3">G32/E32*100</f>
        <v>80.921726408193123</v>
      </c>
      <c r="I32" s="682">
        <f>G32/F32*100</f>
        <v>89.726327401327012</v>
      </c>
    </row>
    <row r="33" spans="1:10" ht="15.75" customHeight="1" thickBot="1" x14ac:dyDescent="0.3">
      <c r="A33" s="253"/>
      <c r="B33" s="253"/>
      <c r="C33" s="253"/>
      <c r="D33" s="253"/>
      <c r="E33" s="823"/>
      <c r="F33" s="823"/>
      <c r="G33" s="823"/>
      <c r="H33" s="823"/>
      <c r="I33" s="691"/>
    </row>
    <row r="34" spans="1:10" x14ac:dyDescent="0.25">
      <c r="A34" s="14" t="s">
        <v>1</v>
      </c>
      <c r="B34" s="16" t="s">
        <v>2</v>
      </c>
      <c r="C34" s="15" t="s">
        <v>3</v>
      </c>
      <c r="D34" s="17"/>
      <c r="E34" s="18" t="s">
        <v>4</v>
      </c>
      <c r="F34" s="18" t="s">
        <v>290</v>
      </c>
      <c r="G34" s="19" t="s">
        <v>285</v>
      </c>
      <c r="H34" s="18" t="s">
        <v>286</v>
      </c>
      <c r="I34" s="79" t="s">
        <v>286</v>
      </c>
    </row>
    <row r="35" spans="1:10" x14ac:dyDescent="0.25">
      <c r="A35" s="20" t="s">
        <v>5</v>
      </c>
      <c r="B35" s="21" t="s">
        <v>6</v>
      </c>
      <c r="C35" s="693" t="s">
        <v>7</v>
      </c>
      <c r="D35" s="22" t="s">
        <v>8</v>
      </c>
      <c r="E35" s="23" t="s">
        <v>289</v>
      </c>
      <c r="F35" s="23" t="s">
        <v>291</v>
      </c>
      <c r="G35" s="24" t="s">
        <v>354</v>
      </c>
      <c r="H35" s="23" t="s">
        <v>287</v>
      </c>
      <c r="I35" s="55" t="s">
        <v>288</v>
      </c>
    </row>
    <row r="36" spans="1:10" ht="15.75" thickBot="1" x14ac:dyDescent="0.3">
      <c r="A36" s="80" t="s">
        <v>9</v>
      </c>
      <c r="B36" s="27" t="s">
        <v>10</v>
      </c>
      <c r="C36" s="26"/>
      <c r="D36" s="28"/>
      <c r="E36" s="29">
        <v>2020</v>
      </c>
      <c r="F36" s="461">
        <f>F5</f>
        <v>44196</v>
      </c>
      <c r="G36" s="461">
        <f>G5</f>
        <v>44196</v>
      </c>
      <c r="H36" s="461" t="s">
        <v>225</v>
      </c>
      <c r="I36" s="30" t="s">
        <v>225</v>
      </c>
    </row>
    <row r="37" spans="1:10" ht="15.75" x14ac:dyDescent="0.25">
      <c r="A37" s="82" t="s">
        <v>295</v>
      </c>
      <c r="B37" s="797"/>
      <c r="C37" s="797"/>
      <c r="D37" s="797"/>
      <c r="E37" s="34"/>
      <c r="F37" s="34"/>
      <c r="G37" s="83"/>
      <c r="H37" s="34"/>
      <c r="I37" s="84"/>
      <c r="J37" s="404"/>
    </row>
    <row r="38" spans="1:10" x14ac:dyDescent="0.25">
      <c r="A38" s="179" t="s">
        <v>124</v>
      </c>
      <c r="B38" s="195" t="s">
        <v>546</v>
      </c>
      <c r="C38" s="195"/>
      <c r="D38" s="230"/>
      <c r="E38" s="182">
        <f>SUM(E39:E46)</f>
        <v>0</v>
      </c>
      <c r="F38" s="183">
        <f t="shared" ref="F38:G38" si="4">SUM(F39:F46)</f>
        <v>3105.2</v>
      </c>
      <c r="G38" s="182">
        <f t="shared" si="4"/>
        <v>3083</v>
      </c>
      <c r="H38" s="777" t="s">
        <v>352</v>
      </c>
      <c r="I38" s="231">
        <f>G38/F38*100</f>
        <v>99.285070204817728</v>
      </c>
    </row>
    <row r="39" spans="1:10" s="45" customFormat="1" x14ac:dyDescent="0.25">
      <c r="A39" s="824"/>
      <c r="B39" s="479" t="s">
        <v>547</v>
      </c>
      <c r="C39" s="825" t="s">
        <v>548</v>
      </c>
      <c r="D39" s="801" t="s">
        <v>549</v>
      </c>
      <c r="E39" s="825">
        <v>0</v>
      </c>
      <c r="F39" s="826">
        <v>107</v>
      </c>
      <c r="G39" s="827">
        <v>106</v>
      </c>
      <c r="H39" s="828" t="s">
        <v>352</v>
      </c>
      <c r="I39" s="829">
        <f t="shared" ref="I39:I46" si="5">G39/F39*100</f>
        <v>99.065420560747668</v>
      </c>
    </row>
    <row r="40" spans="1:10" s="45" customFormat="1" x14ac:dyDescent="0.25">
      <c r="A40" s="824"/>
      <c r="B40" s="479" t="s">
        <v>550</v>
      </c>
      <c r="C40" s="825" t="s">
        <v>551</v>
      </c>
      <c r="D40" s="801" t="s">
        <v>549</v>
      </c>
      <c r="E40" s="825">
        <v>0</v>
      </c>
      <c r="F40" s="826">
        <v>569</v>
      </c>
      <c r="G40" s="827">
        <v>569</v>
      </c>
      <c r="H40" s="828" t="s">
        <v>352</v>
      </c>
      <c r="I40" s="829">
        <f t="shared" si="5"/>
        <v>100</v>
      </c>
    </row>
    <row r="41" spans="1:10" s="45" customFormat="1" x14ac:dyDescent="0.25">
      <c r="A41" s="824"/>
      <c r="B41" s="479" t="s">
        <v>552</v>
      </c>
      <c r="C41" s="825" t="s">
        <v>553</v>
      </c>
      <c r="D41" s="801" t="s">
        <v>136</v>
      </c>
      <c r="E41" s="825">
        <v>0</v>
      </c>
      <c r="F41" s="826">
        <v>129</v>
      </c>
      <c r="G41" s="827">
        <v>129</v>
      </c>
      <c r="H41" s="828" t="s">
        <v>352</v>
      </c>
      <c r="I41" s="829">
        <f t="shared" si="5"/>
        <v>100</v>
      </c>
    </row>
    <row r="42" spans="1:10" s="45" customFormat="1" ht="25.5" x14ac:dyDescent="0.25">
      <c r="A42" s="824"/>
      <c r="B42" s="479" t="s">
        <v>554</v>
      </c>
      <c r="C42" s="825" t="s">
        <v>555</v>
      </c>
      <c r="D42" s="801" t="s">
        <v>556</v>
      </c>
      <c r="E42" s="825">
        <v>0</v>
      </c>
      <c r="F42" s="826">
        <v>1403</v>
      </c>
      <c r="G42" s="827">
        <v>1402</v>
      </c>
      <c r="H42" s="828" t="s">
        <v>352</v>
      </c>
      <c r="I42" s="829">
        <f t="shared" si="5"/>
        <v>99.928724162508914</v>
      </c>
    </row>
    <row r="43" spans="1:10" s="45" customFormat="1" ht="25.5" x14ac:dyDescent="0.25">
      <c r="A43" s="824"/>
      <c r="B43" s="479" t="s">
        <v>557</v>
      </c>
      <c r="C43" s="825" t="s">
        <v>558</v>
      </c>
      <c r="D43" s="801" t="s">
        <v>559</v>
      </c>
      <c r="E43" s="825">
        <v>0</v>
      </c>
      <c r="F43" s="826">
        <f>330-90</f>
        <v>240</v>
      </c>
      <c r="G43" s="827">
        <v>220</v>
      </c>
      <c r="H43" s="828" t="s">
        <v>352</v>
      </c>
      <c r="I43" s="829">
        <f t="shared" si="5"/>
        <v>91.666666666666657</v>
      </c>
    </row>
    <row r="44" spans="1:10" s="45" customFormat="1" ht="25.5" x14ac:dyDescent="0.25">
      <c r="A44" s="824"/>
      <c r="B44" s="479" t="s">
        <v>560</v>
      </c>
      <c r="C44" s="825" t="s">
        <v>561</v>
      </c>
      <c r="D44" s="801" t="s">
        <v>559</v>
      </c>
      <c r="E44" s="825">
        <v>0</v>
      </c>
      <c r="F44" s="826">
        <v>49</v>
      </c>
      <c r="G44" s="827">
        <v>49</v>
      </c>
      <c r="H44" s="828" t="s">
        <v>352</v>
      </c>
      <c r="I44" s="829">
        <f t="shared" si="5"/>
        <v>100</v>
      </c>
    </row>
    <row r="45" spans="1:10" s="45" customFormat="1" x14ac:dyDescent="0.25">
      <c r="A45" s="824"/>
      <c r="B45" s="479" t="s">
        <v>562</v>
      </c>
      <c r="C45" s="825" t="s">
        <v>563</v>
      </c>
      <c r="D45" s="801" t="s">
        <v>549</v>
      </c>
      <c r="E45" s="825">
        <v>0</v>
      </c>
      <c r="F45" s="826">
        <v>43.2</v>
      </c>
      <c r="G45" s="827">
        <v>43</v>
      </c>
      <c r="H45" s="828" t="s">
        <v>352</v>
      </c>
      <c r="I45" s="829">
        <f t="shared" si="5"/>
        <v>99.537037037037038</v>
      </c>
    </row>
    <row r="46" spans="1:10" s="45" customFormat="1" ht="26.25" thickBot="1" x14ac:dyDescent="0.3">
      <c r="A46" s="824"/>
      <c r="B46" s="479" t="s">
        <v>564</v>
      </c>
      <c r="C46" s="825" t="s">
        <v>565</v>
      </c>
      <c r="D46" s="801" t="s">
        <v>556</v>
      </c>
      <c r="E46" s="825">
        <v>0</v>
      </c>
      <c r="F46" s="826">
        <v>565</v>
      </c>
      <c r="G46" s="827">
        <v>565</v>
      </c>
      <c r="H46" s="828" t="s">
        <v>352</v>
      </c>
      <c r="I46" s="829">
        <f t="shared" si="5"/>
        <v>100</v>
      </c>
    </row>
    <row r="47" spans="1:10" ht="16.5" thickBot="1" x14ac:dyDescent="0.3">
      <c r="A47" s="1097" t="s">
        <v>319</v>
      </c>
      <c r="B47" s="1098"/>
      <c r="C47" s="1098"/>
      <c r="D47" s="372"/>
      <c r="E47" s="237">
        <f>E38</f>
        <v>0</v>
      </c>
      <c r="F47" s="238">
        <f>F38</f>
        <v>3105.2</v>
      </c>
      <c r="G47" s="237">
        <f>G38</f>
        <v>3083</v>
      </c>
      <c r="H47" s="830" t="s">
        <v>352</v>
      </c>
      <c r="I47" s="831">
        <f>G47/F47*100</f>
        <v>99.285070204817728</v>
      </c>
    </row>
    <row r="48" spans="1:10" ht="15.75" thickBot="1" x14ac:dyDescent="0.3"/>
    <row r="49" spans="1:9" ht="16.5" thickBot="1" x14ac:dyDescent="0.3">
      <c r="A49" s="1099" t="s">
        <v>566</v>
      </c>
      <c r="B49" s="1100"/>
      <c r="C49" s="1101"/>
      <c r="D49" s="373"/>
      <c r="E49" s="227">
        <f>E32+E47</f>
        <v>20505</v>
      </c>
      <c r="F49" s="228">
        <f>F32+F47</f>
        <v>21598.1</v>
      </c>
      <c r="G49" s="227">
        <f>G32+G47</f>
        <v>19676</v>
      </c>
      <c r="H49" s="832">
        <f t="shared" ref="H49" si="6">G49/E49*100</f>
        <v>95.957083638137036</v>
      </c>
      <c r="I49" s="229">
        <f t="shared" ref="I49" si="7">G49/F49*100</f>
        <v>91.100606071830398</v>
      </c>
    </row>
  </sheetData>
  <mergeCells count="10">
    <mergeCell ref="I28:I29"/>
    <mergeCell ref="A32:C32"/>
    <mergeCell ref="A47:C47"/>
    <mergeCell ref="A49:C49"/>
    <mergeCell ref="A28:A29"/>
    <mergeCell ref="B28:B29"/>
    <mergeCell ref="C28:C29"/>
    <mergeCell ref="D28:D29"/>
    <mergeCell ref="E28:E29"/>
    <mergeCell ref="H28:H29"/>
  </mergeCells>
  <pageMargins left="0.31496062992125984" right="0" top="0.19685039370078741" bottom="0.19685039370078741" header="0" footer="0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A1761-5098-41E7-A046-E6AAB99246DF}">
  <dimension ref="A1:K95"/>
  <sheetViews>
    <sheetView topLeftCell="A70" workbookViewId="0">
      <selection activeCell="F76" sqref="F76"/>
    </sheetView>
  </sheetViews>
  <sheetFormatPr defaultRowHeight="15" x14ac:dyDescent="0.25"/>
  <cols>
    <col min="1" max="1" width="11.42578125" style="1" customWidth="1"/>
    <col min="2" max="2" width="12.7109375" style="1" customWidth="1"/>
    <col min="3" max="3" width="46" style="1" customWidth="1"/>
    <col min="4" max="4" width="44.85546875" style="1" customWidth="1"/>
    <col min="5" max="5" width="13.28515625" style="1" customWidth="1"/>
    <col min="6" max="6" width="14.7109375" style="1" customWidth="1"/>
    <col min="7" max="8" width="13.28515625" style="1" customWidth="1"/>
    <col min="9" max="9" width="14.7109375" style="1" customWidth="1"/>
    <col min="10" max="16384" width="9.140625" style="1"/>
  </cols>
  <sheetData>
    <row r="1" spans="1:9" ht="15.75" x14ac:dyDescent="0.25">
      <c r="A1" s="197" t="s">
        <v>147</v>
      </c>
    </row>
    <row r="2" spans="1:9" ht="15.75" thickBot="1" x14ac:dyDescent="0.3">
      <c r="I2" s="13" t="s">
        <v>567</v>
      </c>
    </row>
    <row r="3" spans="1:9" ht="14.1" customHeight="1" x14ac:dyDescent="0.25">
      <c r="A3" s="36" t="s">
        <v>1</v>
      </c>
      <c r="B3" s="37" t="s">
        <v>2</v>
      </c>
      <c r="C3" s="38" t="s">
        <v>3</v>
      </c>
      <c r="D3" s="72"/>
      <c r="E3" s="18" t="s">
        <v>4</v>
      </c>
      <c r="F3" s="18" t="s">
        <v>290</v>
      </c>
      <c r="G3" s="19" t="s">
        <v>285</v>
      </c>
      <c r="H3" s="18" t="s">
        <v>286</v>
      </c>
      <c r="I3" s="79" t="s">
        <v>286</v>
      </c>
    </row>
    <row r="4" spans="1:9" ht="14.1" customHeight="1" x14ac:dyDescent="0.25">
      <c r="A4" s="41" t="s">
        <v>5</v>
      </c>
      <c r="B4" s="42" t="s">
        <v>6</v>
      </c>
      <c r="C4" s="774" t="s">
        <v>7</v>
      </c>
      <c r="D4" s="43" t="s">
        <v>8</v>
      </c>
      <c r="E4" s="23" t="s">
        <v>289</v>
      </c>
      <c r="F4" s="23" t="s">
        <v>291</v>
      </c>
      <c r="G4" s="24" t="s">
        <v>354</v>
      </c>
      <c r="H4" s="23" t="s">
        <v>287</v>
      </c>
      <c r="I4" s="55" t="s">
        <v>288</v>
      </c>
    </row>
    <row r="5" spans="1:9" ht="14.1" customHeight="1" thickBot="1" x14ac:dyDescent="0.3">
      <c r="A5" s="5" t="s">
        <v>9</v>
      </c>
      <c r="B5" s="6" t="s">
        <v>10</v>
      </c>
      <c r="C5" s="7"/>
      <c r="D5" s="73"/>
      <c r="E5" s="29">
        <v>2020</v>
      </c>
      <c r="F5" s="461">
        <f>[1]Kap.01!F11</f>
        <v>44196</v>
      </c>
      <c r="G5" s="461">
        <f>[1]Kap.01!G11</f>
        <v>44196</v>
      </c>
      <c r="H5" s="461" t="s">
        <v>225</v>
      </c>
      <c r="I5" s="30" t="s">
        <v>225</v>
      </c>
    </row>
    <row r="6" spans="1:9" ht="15.75" x14ac:dyDescent="0.25">
      <c r="A6" s="74" t="s">
        <v>11</v>
      </c>
      <c r="B6" s="75"/>
      <c r="C6" s="32"/>
      <c r="D6" s="76"/>
      <c r="E6" s="833"/>
      <c r="F6" s="834"/>
      <c r="G6" s="834"/>
      <c r="H6" s="834"/>
      <c r="I6" s="835"/>
    </row>
    <row r="7" spans="1:9" ht="15" customHeight="1" x14ac:dyDescent="0.25">
      <c r="A7" s="255" t="s">
        <v>349</v>
      </c>
      <c r="B7" s="1123" t="s">
        <v>568</v>
      </c>
      <c r="C7" s="1124"/>
      <c r="D7" s="256"/>
      <c r="E7" s="836">
        <f>E8+E10+E15</f>
        <v>460</v>
      </c>
      <c r="F7" s="837">
        <f>F8+F10+F15+F20+F23</f>
        <v>7168.8</v>
      </c>
      <c r="G7" s="836">
        <f>G8+G10+G15+G20+G23</f>
        <v>724</v>
      </c>
      <c r="H7" s="173">
        <f>G7/E7*100</f>
        <v>157.39130434782609</v>
      </c>
      <c r="I7" s="384">
        <f>G7/F7*100</f>
        <v>10.099319272402633</v>
      </c>
    </row>
    <row r="8" spans="1:9" ht="15" customHeight="1" x14ac:dyDescent="0.25">
      <c r="A8" s="259"/>
      <c r="B8" s="838"/>
      <c r="C8" s="260" t="s">
        <v>247</v>
      </c>
      <c r="D8" s="261" t="s">
        <v>148</v>
      </c>
      <c r="E8" s="260">
        <v>0</v>
      </c>
      <c r="F8" s="839">
        <v>0</v>
      </c>
      <c r="G8" s="260">
        <v>0</v>
      </c>
      <c r="H8" s="840" t="s">
        <v>352</v>
      </c>
      <c r="I8" s="395" t="s">
        <v>352</v>
      </c>
    </row>
    <row r="9" spans="1:9" ht="15" customHeight="1" x14ac:dyDescent="0.25">
      <c r="A9" s="263"/>
      <c r="B9" s="838"/>
      <c r="C9" s="271"/>
      <c r="D9" s="261"/>
      <c r="E9" s="260"/>
      <c r="F9" s="839"/>
      <c r="G9" s="260"/>
      <c r="H9" s="173"/>
      <c r="I9" s="384"/>
    </row>
    <row r="10" spans="1:9" ht="15" customHeight="1" x14ac:dyDescent="0.25">
      <c r="A10" s="263"/>
      <c r="B10" s="264"/>
      <c r="C10" s="841"/>
      <c r="D10" s="265" t="s">
        <v>148</v>
      </c>
      <c r="E10" s="842">
        <f>E11+E12+E13</f>
        <v>410</v>
      </c>
      <c r="F10" s="107">
        <f>SUM(F11:F13)</f>
        <v>289.7</v>
      </c>
      <c r="G10" s="106">
        <f>SUM(G11:G13)</f>
        <v>160</v>
      </c>
      <c r="H10" s="843">
        <f>G10/E10*100</f>
        <v>39.024390243902438</v>
      </c>
      <c r="I10" s="388">
        <f xml:space="preserve"> (G10/E10)*100</f>
        <v>39.024390243902438</v>
      </c>
    </row>
    <row r="11" spans="1:9" ht="15" customHeight="1" x14ac:dyDescent="0.25">
      <c r="A11" s="263"/>
      <c r="B11" s="264"/>
      <c r="C11" s="841" t="s">
        <v>569</v>
      </c>
      <c r="D11" s="844" t="s">
        <v>570</v>
      </c>
      <c r="E11" s="845">
        <v>200</v>
      </c>
      <c r="F11" s="846">
        <v>200</v>
      </c>
      <c r="G11" s="847">
        <v>104</v>
      </c>
      <c r="H11" s="843">
        <f>G11/E11*100</f>
        <v>52</v>
      </c>
      <c r="I11" s="388">
        <f t="shared" ref="I11:I13" si="0" xml:space="preserve"> (G11/E11)*100</f>
        <v>52</v>
      </c>
    </row>
    <row r="12" spans="1:9" ht="15" customHeight="1" x14ac:dyDescent="0.25">
      <c r="A12" s="263"/>
      <c r="B12" s="264"/>
      <c r="C12" s="841" t="s">
        <v>569</v>
      </c>
      <c r="D12" s="844" t="s">
        <v>571</v>
      </c>
      <c r="E12" s="845">
        <v>200</v>
      </c>
      <c r="F12" s="846">
        <v>79.7</v>
      </c>
      <c r="G12" s="847">
        <v>56</v>
      </c>
      <c r="H12" s="843">
        <f>G12/E12*100</f>
        <v>28.000000000000004</v>
      </c>
      <c r="I12" s="388">
        <f t="shared" si="0"/>
        <v>28.000000000000004</v>
      </c>
    </row>
    <row r="13" spans="1:9" ht="15" customHeight="1" x14ac:dyDescent="0.25">
      <c r="A13" s="263"/>
      <c r="B13" s="264"/>
      <c r="C13" s="841" t="s">
        <v>569</v>
      </c>
      <c r="D13" s="844" t="s">
        <v>572</v>
      </c>
      <c r="E13" s="845">
        <v>10</v>
      </c>
      <c r="F13" s="846">
        <v>10</v>
      </c>
      <c r="G13" s="847">
        <v>0</v>
      </c>
      <c r="H13" s="843">
        <f>G13/E13*100</f>
        <v>0</v>
      </c>
      <c r="I13" s="388">
        <f t="shared" si="0"/>
        <v>0</v>
      </c>
    </row>
    <row r="14" spans="1:9" ht="15" customHeight="1" x14ac:dyDescent="0.25">
      <c r="A14" s="263"/>
      <c r="B14" s="264"/>
      <c r="C14" s="266"/>
      <c r="D14" s="848"/>
      <c r="E14" s="842"/>
      <c r="F14" s="107"/>
      <c r="G14" s="277"/>
      <c r="H14" s="843"/>
      <c r="I14" s="388"/>
    </row>
    <row r="15" spans="1:9" ht="15" customHeight="1" x14ac:dyDescent="0.25">
      <c r="A15" s="263"/>
      <c r="B15" s="264"/>
      <c r="C15" s="266"/>
      <c r="D15" s="267" t="s">
        <v>153</v>
      </c>
      <c r="E15" s="842">
        <f>E16+E18</f>
        <v>50</v>
      </c>
      <c r="F15" s="107">
        <f>SUM(F16:F19)</f>
        <v>549.6</v>
      </c>
      <c r="G15" s="107">
        <f>SUM(G16:G18)</f>
        <v>501</v>
      </c>
      <c r="H15" s="843">
        <f>G15/E15*100</f>
        <v>1002</v>
      </c>
      <c r="I15" s="388">
        <f t="shared" ref="I15:I17" si="1">G15/F15*100</f>
        <v>91.157205240174662</v>
      </c>
    </row>
    <row r="16" spans="1:9" ht="15" customHeight="1" x14ac:dyDescent="0.25">
      <c r="A16" s="270"/>
      <c r="B16" s="271"/>
      <c r="C16" s="849" t="s">
        <v>573</v>
      </c>
      <c r="D16" s="850" t="s">
        <v>574</v>
      </c>
      <c r="E16" s="844">
        <v>50</v>
      </c>
      <c r="F16" s="851">
        <v>50</v>
      </c>
      <c r="G16" s="844">
        <v>13</v>
      </c>
      <c r="H16" s="843">
        <f t="shared" ref="H16" si="2">G16/E16*100</f>
        <v>26</v>
      </c>
      <c r="I16" s="388">
        <f t="shared" si="1"/>
        <v>26</v>
      </c>
    </row>
    <row r="17" spans="1:11" ht="15" customHeight="1" x14ac:dyDescent="0.25">
      <c r="A17" s="270"/>
      <c r="B17" s="271"/>
      <c r="C17" s="852" t="s">
        <v>575</v>
      </c>
      <c r="D17" s="853"/>
      <c r="E17" s="844">
        <v>0</v>
      </c>
      <c r="F17" s="851">
        <v>82.3</v>
      </c>
      <c r="G17" s="844">
        <v>74</v>
      </c>
      <c r="H17" s="840" t="s">
        <v>352</v>
      </c>
      <c r="I17" s="388">
        <f t="shared" si="1"/>
        <v>89.914945321992718</v>
      </c>
    </row>
    <row r="18" spans="1:11" ht="15" customHeight="1" x14ac:dyDescent="0.25">
      <c r="A18" s="270"/>
      <c r="B18" s="271"/>
      <c r="C18" s="852" t="s">
        <v>575</v>
      </c>
      <c r="D18" s="850" t="s">
        <v>576</v>
      </c>
      <c r="E18" s="844">
        <v>0</v>
      </c>
      <c r="F18" s="851">
        <v>417.3</v>
      </c>
      <c r="G18" s="844">
        <v>414</v>
      </c>
      <c r="H18" s="840" t="s">
        <v>352</v>
      </c>
      <c r="I18" s="388">
        <f>G18/F18*100</f>
        <v>99.209202012940324</v>
      </c>
      <c r="K18" s="1" t="s">
        <v>577</v>
      </c>
    </row>
    <row r="19" spans="1:11" ht="15" customHeight="1" x14ac:dyDescent="0.25">
      <c r="A19" s="270"/>
      <c r="B19" s="271"/>
      <c r="C19" s="852"/>
      <c r="D19" s="854"/>
      <c r="E19" s="844"/>
      <c r="F19" s="851"/>
      <c r="G19" s="850"/>
      <c r="H19" s="843"/>
      <c r="I19" s="388"/>
    </row>
    <row r="20" spans="1:11" ht="15" customHeight="1" x14ac:dyDescent="0.25">
      <c r="A20" s="270"/>
      <c r="B20" s="271"/>
      <c r="C20" s="852" t="s">
        <v>578</v>
      </c>
      <c r="D20" s="855" t="s">
        <v>579</v>
      </c>
      <c r="E20" s="844">
        <v>0</v>
      </c>
      <c r="F20" s="851">
        <v>100</v>
      </c>
      <c r="G20" s="850">
        <v>63</v>
      </c>
      <c r="H20" s="840" t="s">
        <v>352</v>
      </c>
      <c r="I20" s="388">
        <f>G20/F20*100</f>
        <v>63</v>
      </c>
    </row>
    <row r="21" spans="1:11" ht="15" customHeight="1" x14ac:dyDescent="0.25">
      <c r="A21" s="270"/>
      <c r="B21" s="271"/>
      <c r="C21" s="278" t="s">
        <v>580</v>
      </c>
      <c r="D21" s="855"/>
      <c r="E21" s="844"/>
      <c r="F21" s="851"/>
      <c r="G21" s="850"/>
      <c r="H21" s="843"/>
      <c r="I21" s="388"/>
    </row>
    <row r="22" spans="1:11" ht="15" customHeight="1" x14ac:dyDescent="0.25">
      <c r="A22" s="270"/>
      <c r="B22" s="271"/>
      <c r="C22" s="852"/>
      <c r="D22" s="854"/>
      <c r="E22" s="844"/>
      <c r="F22" s="851"/>
      <c r="G22" s="850"/>
      <c r="H22" s="843"/>
      <c r="I22" s="388"/>
    </row>
    <row r="23" spans="1:11" ht="15" customHeight="1" x14ac:dyDescent="0.25">
      <c r="A23" s="270"/>
      <c r="B23" s="271"/>
      <c r="C23" s="278" t="s">
        <v>581</v>
      </c>
      <c r="D23" s="855" t="s">
        <v>579</v>
      </c>
      <c r="E23" s="260">
        <v>0</v>
      </c>
      <c r="F23" s="839">
        <v>6229.5</v>
      </c>
      <c r="G23" s="279">
        <v>0</v>
      </c>
      <c r="H23" s="840" t="s">
        <v>352</v>
      </c>
      <c r="I23" s="388">
        <f>G23/F23*100</f>
        <v>0</v>
      </c>
    </row>
    <row r="24" spans="1:11" ht="15" customHeight="1" x14ac:dyDescent="0.25">
      <c r="A24" s="720"/>
      <c r="B24" s="271"/>
      <c r="C24" s="278"/>
      <c r="D24" s="855"/>
      <c r="E24" s="260"/>
      <c r="F24" s="839"/>
      <c r="G24" s="856"/>
      <c r="H24" s="843"/>
      <c r="I24" s="388"/>
    </row>
    <row r="25" spans="1:11" ht="15" customHeight="1" x14ac:dyDescent="0.25">
      <c r="A25" s="255" t="s">
        <v>582</v>
      </c>
      <c r="B25" s="1123" t="s">
        <v>162</v>
      </c>
      <c r="C25" s="1124"/>
      <c r="D25" s="855"/>
      <c r="E25" s="408">
        <f>E26</f>
        <v>0</v>
      </c>
      <c r="F25" s="258">
        <f t="shared" ref="F25:G25" si="3">F26</f>
        <v>1849.6</v>
      </c>
      <c r="G25" s="257">
        <f t="shared" si="3"/>
        <v>1762</v>
      </c>
      <c r="H25" s="360" t="s">
        <v>352</v>
      </c>
      <c r="I25" s="857">
        <v>100.02</v>
      </c>
    </row>
    <row r="26" spans="1:11" ht="15" customHeight="1" x14ac:dyDescent="0.25">
      <c r="A26" s="255"/>
      <c r="B26" s="271"/>
      <c r="C26" s="278" t="s">
        <v>580</v>
      </c>
      <c r="D26" s="260" t="s">
        <v>579</v>
      </c>
      <c r="E26" s="858">
        <v>0</v>
      </c>
      <c r="F26" s="107">
        <v>1849.6</v>
      </c>
      <c r="G26" s="106">
        <v>1762</v>
      </c>
      <c r="H26" s="413" t="s">
        <v>352</v>
      </c>
      <c r="I26" s="388">
        <f>G26/F26*100</f>
        <v>95.263840830449837</v>
      </c>
    </row>
    <row r="27" spans="1:11" ht="15" customHeight="1" x14ac:dyDescent="0.25">
      <c r="A27" s="255" t="s">
        <v>583</v>
      </c>
      <c r="B27" s="859" t="s">
        <v>270</v>
      </c>
      <c r="C27" s="860"/>
      <c r="D27" s="861"/>
      <c r="E27" s="268">
        <f>E28</f>
        <v>0</v>
      </c>
      <c r="F27" s="269">
        <f t="shared" ref="F27:I27" si="4">F28</f>
        <v>5500</v>
      </c>
      <c r="G27" s="268">
        <f t="shared" si="4"/>
        <v>5489</v>
      </c>
      <c r="H27" s="360" t="s">
        <v>352</v>
      </c>
      <c r="I27" s="862">
        <f t="shared" si="4"/>
        <v>99.8</v>
      </c>
    </row>
    <row r="28" spans="1:11" ht="15" customHeight="1" x14ac:dyDescent="0.25">
      <c r="A28" s="255"/>
      <c r="B28" s="271"/>
      <c r="C28" s="278" t="s">
        <v>580</v>
      </c>
      <c r="D28" s="855" t="s">
        <v>579</v>
      </c>
      <c r="E28" s="858">
        <v>0</v>
      </c>
      <c r="F28" s="107">
        <v>5500</v>
      </c>
      <c r="G28" s="106">
        <v>5489</v>
      </c>
      <c r="H28" s="413" t="s">
        <v>352</v>
      </c>
      <c r="I28" s="388">
        <f t="shared" ref="I28:I33" si="5">G28/F28*100</f>
        <v>99.8</v>
      </c>
    </row>
    <row r="29" spans="1:11" ht="15" customHeight="1" x14ac:dyDescent="0.25">
      <c r="A29" s="255" t="s">
        <v>584</v>
      </c>
      <c r="B29" s="859" t="s">
        <v>214</v>
      </c>
      <c r="C29" s="278"/>
      <c r="D29" s="855"/>
      <c r="E29" s="863">
        <f>E30</f>
        <v>0</v>
      </c>
      <c r="F29" s="269">
        <f t="shared" ref="F29:G29" si="6">F30</f>
        <v>1617.8</v>
      </c>
      <c r="G29" s="268">
        <f t="shared" si="6"/>
        <v>1552</v>
      </c>
      <c r="H29" s="777" t="s">
        <v>352</v>
      </c>
      <c r="I29" s="646">
        <f t="shared" si="5"/>
        <v>95.932748176536037</v>
      </c>
    </row>
    <row r="30" spans="1:11" ht="15" customHeight="1" x14ac:dyDescent="0.25">
      <c r="A30" s="255"/>
      <c r="B30" s="271"/>
      <c r="C30" s="278" t="s">
        <v>580</v>
      </c>
      <c r="D30" s="855" t="s">
        <v>579</v>
      </c>
      <c r="E30" s="858">
        <v>0</v>
      </c>
      <c r="F30" s="107">
        <v>1617.8</v>
      </c>
      <c r="G30" s="106">
        <v>1552</v>
      </c>
      <c r="H30" s="413" t="s">
        <v>352</v>
      </c>
      <c r="I30" s="388">
        <f t="shared" si="5"/>
        <v>95.932748176536037</v>
      </c>
    </row>
    <row r="31" spans="1:11" ht="15" customHeight="1" x14ac:dyDescent="0.25">
      <c r="A31" s="255" t="s">
        <v>315</v>
      </c>
      <c r="B31" s="859" t="s">
        <v>585</v>
      </c>
      <c r="C31" s="278"/>
      <c r="D31" s="855"/>
      <c r="E31" s="863">
        <f>E32</f>
        <v>0</v>
      </c>
      <c r="F31" s="269">
        <f t="shared" ref="F31:G31" si="7">F32</f>
        <v>495</v>
      </c>
      <c r="G31" s="268">
        <f t="shared" si="7"/>
        <v>495</v>
      </c>
      <c r="H31" s="777" t="s">
        <v>352</v>
      </c>
      <c r="I31" s="646">
        <f t="shared" si="5"/>
        <v>100</v>
      </c>
    </row>
    <row r="32" spans="1:11" ht="15" customHeight="1" x14ac:dyDescent="0.25">
      <c r="A32" s="255"/>
      <c r="B32" s="271"/>
      <c r="C32" s="278" t="s">
        <v>580</v>
      </c>
      <c r="D32" s="855" t="s">
        <v>579</v>
      </c>
      <c r="E32" s="858">
        <v>0</v>
      </c>
      <c r="F32" s="107">
        <v>495</v>
      </c>
      <c r="G32" s="106">
        <v>495</v>
      </c>
      <c r="H32" s="413" t="s">
        <v>352</v>
      </c>
      <c r="I32" s="651">
        <f t="shared" si="5"/>
        <v>100</v>
      </c>
    </row>
    <row r="33" spans="1:9" ht="15" customHeight="1" x14ac:dyDescent="0.25">
      <c r="A33" s="255" t="s">
        <v>586</v>
      </c>
      <c r="B33" s="859" t="s">
        <v>33</v>
      </c>
      <c r="C33" s="278"/>
      <c r="D33" s="855"/>
      <c r="E33" s="863">
        <f>E34</f>
        <v>0</v>
      </c>
      <c r="F33" s="269">
        <f>SUM(F35:F54,F62:F71)</f>
        <v>7136.5</v>
      </c>
      <c r="G33" s="268">
        <f>SUM(G35:G54,G62:G71)</f>
        <v>7136</v>
      </c>
      <c r="H33" s="777" t="s">
        <v>352</v>
      </c>
      <c r="I33" s="646">
        <f t="shared" si="5"/>
        <v>99.992993764450361</v>
      </c>
    </row>
    <row r="34" spans="1:9" ht="15" customHeight="1" x14ac:dyDescent="0.25">
      <c r="A34" s="255"/>
      <c r="B34" s="271"/>
      <c r="C34" s="278" t="s">
        <v>580</v>
      </c>
      <c r="D34" s="855"/>
      <c r="E34" s="858"/>
      <c r="F34" s="107"/>
      <c r="G34" s="106"/>
      <c r="H34" s="413"/>
      <c r="I34" s="388"/>
    </row>
    <row r="35" spans="1:9" ht="15" customHeight="1" x14ac:dyDescent="0.25">
      <c r="A35" s="255"/>
      <c r="B35" s="371" t="s">
        <v>35</v>
      </c>
      <c r="C35" s="864" t="s">
        <v>250</v>
      </c>
      <c r="D35" s="855" t="s">
        <v>579</v>
      </c>
      <c r="E35" s="858">
        <v>0</v>
      </c>
      <c r="F35" s="107">
        <v>15.1</v>
      </c>
      <c r="G35" s="106">
        <v>15</v>
      </c>
      <c r="H35" s="413" t="s">
        <v>352</v>
      </c>
      <c r="I35" s="388">
        <f t="shared" ref="I35:I70" si="8">G35/F35*100</f>
        <v>99.337748344370866</v>
      </c>
    </row>
    <row r="36" spans="1:9" ht="15" customHeight="1" x14ac:dyDescent="0.25">
      <c r="A36" s="255"/>
      <c r="B36" s="371" t="s">
        <v>39</v>
      </c>
      <c r="C36" s="322" t="s">
        <v>40</v>
      </c>
      <c r="D36" s="855" t="s">
        <v>579</v>
      </c>
      <c r="E36" s="858">
        <v>0</v>
      </c>
      <c r="F36" s="107">
        <v>4.8</v>
      </c>
      <c r="G36" s="106">
        <v>5</v>
      </c>
      <c r="H36" s="413" t="s">
        <v>352</v>
      </c>
      <c r="I36" s="388">
        <f t="shared" si="8"/>
        <v>104.16666666666667</v>
      </c>
    </row>
    <row r="37" spans="1:9" ht="15" customHeight="1" x14ac:dyDescent="0.25">
      <c r="A37" s="255"/>
      <c r="B37" s="371" t="s">
        <v>41</v>
      </c>
      <c r="C37" s="865" t="s">
        <v>42</v>
      </c>
      <c r="D37" s="855" t="s">
        <v>579</v>
      </c>
      <c r="E37" s="858">
        <v>0</v>
      </c>
      <c r="F37" s="107">
        <v>3.9</v>
      </c>
      <c r="G37" s="106">
        <v>4</v>
      </c>
      <c r="H37" s="413" t="s">
        <v>352</v>
      </c>
      <c r="I37" s="388">
        <f t="shared" si="8"/>
        <v>102.56410256410258</v>
      </c>
    </row>
    <row r="38" spans="1:9" ht="15" customHeight="1" x14ac:dyDescent="0.25">
      <c r="A38" s="255"/>
      <c r="B38" s="371" t="s">
        <v>43</v>
      </c>
      <c r="C38" s="865" t="s">
        <v>44</v>
      </c>
      <c r="D38" s="855" t="s">
        <v>579</v>
      </c>
      <c r="E38" s="858">
        <v>0</v>
      </c>
      <c r="F38" s="107">
        <v>2.6</v>
      </c>
      <c r="G38" s="106">
        <v>2</v>
      </c>
      <c r="H38" s="413" t="s">
        <v>352</v>
      </c>
      <c r="I38" s="388">
        <f t="shared" si="8"/>
        <v>76.92307692307692</v>
      </c>
    </row>
    <row r="39" spans="1:9" ht="15" customHeight="1" x14ac:dyDescent="0.25">
      <c r="A39" s="255"/>
      <c r="B39" s="371" t="s">
        <v>45</v>
      </c>
      <c r="C39" s="865" t="s">
        <v>46</v>
      </c>
      <c r="D39" s="855" t="s">
        <v>579</v>
      </c>
      <c r="E39" s="858">
        <v>0</v>
      </c>
      <c r="F39" s="107">
        <v>15.5</v>
      </c>
      <c r="G39" s="106">
        <v>15</v>
      </c>
      <c r="H39" s="413" t="s">
        <v>352</v>
      </c>
      <c r="I39" s="388">
        <f t="shared" si="8"/>
        <v>96.774193548387103</v>
      </c>
    </row>
    <row r="40" spans="1:9" ht="15" customHeight="1" x14ac:dyDescent="0.25">
      <c r="A40" s="255"/>
      <c r="B40" s="371" t="s">
        <v>53</v>
      </c>
      <c r="C40" s="865" t="s">
        <v>54</v>
      </c>
      <c r="D40" s="855" t="s">
        <v>579</v>
      </c>
      <c r="E40" s="858">
        <v>0</v>
      </c>
      <c r="F40" s="107">
        <v>1.6</v>
      </c>
      <c r="G40" s="106">
        <v>2</v>
      </c>
      <c r="H40" s="413" t="s">
        <v>352</v>
      </c>
      <c r="I40" s="388">
        <f t="shared" si="8"/>
        <v>125</v>
      </c>
    </row>
    <row r="41" spans="1:9" ht="15" customHeight="1" x14ac:dyDescent="0.25">
      <c r="A41" s="255"/>
      <c r="B41" s="371" t="s">
        <v>55</v>
      </c>
      <c r="C41" s="865" t="s">
        <v>56</v>
      </c>
      <c r="D41" s="855" t="s">
        <v>579</v>
      </c>
      <c r="E41" s="858">
        <v>0</v>
      </c>
      <c r="F41" s="107">
        <v>5.5</v>
      </c>
      <c r="G41" s="106">
        <v>5</v>
      </c>
      <c r="H41" s="413" t="s">
        <v>352</v>
      </c>
      <c r="I41" s="388">
        <f t="shared" si="8"/>
        <v>90.909090909090907</v>
      </c>
    </row>
    <row r="42" spans="1:9" ht="15" customHeight="1" x14ac:dyDescent="0.25">
      <c r="A42" s="255"/>
      <c r="B42" s="371" t="s">
        <v>57</v>
      </c>
      <c r="C42" s="865" t="s">
        <v>58</v>
      </c>
      <c r="D42" s="855" t="s">
        <v>579</v>
      </c>
      <c r="E42" s="858">
        <v>0</v>
      </c>
      <c r="F42" s="107">
        <v>13.4</v>
      </c>
      <c r="G42" s="106">
        <v>13</v>
      </c>
      <c r="H42" s="413" t="s">
        <v>352</v>
      </c>
      <c r="I42" s="388">
        <f t="shared" si="8"/>
        <v>97.014925373134332</v>
      </c>
    </row>
    <row r="43" spans="1:9" ht="15" customHeight="1" x14ac:dyDescent="0.25">
      <c r="A43" s="255"/>
      <c r="B43" s="371" t="s">
        <v>59</v>
      </c>
      <c r="C43" s="865" t="s">
        <v>60</v>
      </c>
      <c r="D43" s="855" t="s">
        <v>579</v>
      </c>
      <c r="E43" s="858">
        <v>0</v>
      </c>
      <c r="F43" s="107">
        <v>8.6999999999999993</v>
      </c>
      <c r="G43" s="106">
        <v>9</v>
      </c>
      <c r="H43" s="413" t="s">
        <v>352</v>
      </c>
      <c r="I43" s="388">
        <f t="shared" si="8"/>
        <v>103.44827586206897</v>
      </c>
    </row>
    <row r="44" spans="1:9" ht="15" customHeight="1" x14ac:dyDescent="0.25">
      <c r="A44" s="255"/>
      <c r="B44" s="323" t="s">
        <v>61</v>
      </c>
      <c r="C44" s="866" t="s">
        <v>62</v>
      </c>
      <c r="D44" s="855" t="s">
        <v>579</v>
      </c>
      <c r="E44" s="858">
        <v>0</v>
      </c>
      <c r="F44" s="107">
        <v>18.8</v>
      </c>
      <c r="G44" s="106">
        <v>19</v>
      </c>
      <c r="H44" s="413" t="s">
        <v>352</v>
      </c>
      <c r="I44" s="388">
        <f t="shared" si="8"/>
        <v>101.06382978723406</v>
      </c>
    </row>
    <row r="45" spans="1:9" ht="15" customHeight="1" x14ac:dyDescent="0.25">
      <c r="A45" s="255"/>
      <c r="B45" s="371" t="s">
        <v>63</v>
      </c>
      <c r="C45" s="865" t="s">
        <v>64</v>
      </c>
      <c r="D45" s="855" t="s">
        <v>579</v>
      </c>
      <c r="E45" s="858">
        <v>0</v>
      </c>
      <c r="F45" s="107">
        <v>20.6</v>
      </c>
      <c r="G45" s="106">
        <v>21</v>
      </c>
      <c r="H45" s="413" t="s">
        <v>352</v>
      </c>
      <c r="I45" s="388">
        <f t="shared" si="8"/>
        <v>101.94174757281553</v>
      </c>
    </row>
    <row r="46" spans="1:9" ht="15" customHeight="1" x14ac:dyDescent="0.25">
      <c r="A46" s="255"/>
      <c r="B46" s="371" t="s">
        <v>65</v>
      </c>
      <c r="C46" s="865" t="s">
        <v>66</v>
      </c>
      <c r="D46" s="855" t="s">
        <v>579</v>
      </c>
      <c r="E46" s="858">
        <v>0</v>
      </c>
      <c r="F46" s="107">
        <v>18.600000000000001</v>
      </c>
      <c r="G46" s="106">
        <v>19</v>
      </c>
      <c r="H46" s="413" t="s">
        <v>352</v>
      </c>
      <c r="I46" s="388">
        <f t="shared" si="8"/>
        <v>102.15053763440861</v>
      </c>
    </row>
    <row r="47" spans="1:9" ht="15" customHeight="1" x14ac:dyDescent="0.25">
      <c r="A47" s="255"/>
      <c r="B47" s="371" t="s">
        <v>67</v>
      </c>
      <c r="C47" s="865" t="s">
        <v>68</v>
      </c>
      <c r="D47" s="855" t="s">
        <v>579</v>
      </c>
      <c r="E47" s="858">
        <v>0</v>
      </c>
      <c r="F47" s="107">
        <v>13.7</v>
      </c>
      <c r="G47" s="106">
        <v>13</v>
      </c>
      <c r="H47" s="413" t="s">
        <v>352</v>
      </c>
      <c r="I47" s="388">
        <f t="shared" si="8"/>
        <v>94.890510948905117</v>
      </c>
    </row>
    <row r="48" spans="1:9" ht="15" customHeight="1" x14ac:dyDescent="0.25">
      <c r="A48" s="255"/>
      <c r="B48" s="371" t="s">
        <v>69</v>
      </c>
      <c r="C48" s="865" t="s">
        <v>70</v>
      </c>
      <c r="D48" s="855" t="s">
        <v>579</v>
      </c>
      <c r="E48" s="858">
        <v>0</v>
      </c>
      <c r="F48" s="107">
        <v>36.6</v>
      </c>
      <c r="G48" s="106">
        <v>37</v>
      </c>
      <c r="H48" s="413" t="s">
        <v>352</v>
      </c>
      <c r="I48" s="388">
        <f t="shared" si="8"/>
        <v>101.09289617486338</v>
      </c>
    </row>
    <row r="49" spans="1:9" ht="15" customHeight="1" x14ac:dyDescent="0.25">
      <c r="A49" s="255"/>
      <c r="B49" s="326" t="s">
        <v>72</v>
      </c>
      <c r="C49" s="246" t="s">
        <v>73</v>
      </c>
      <c r="D49" s="855" t="s">
        <v>579</v>
      </c>
      <c r="E49" s="858">
        <v>0</v>
      </c>
      <c r="F49" s="107">
        <v>7.3</v>
      </c>
      <c r="G49" s="106">
        <v>7</v>
      </c>
      <c r="H49" s="413" t="s">
        <v>352</v>
      </c>
      <c r="I49" s="388">
        <f t="shared" si="8"/>
        <v>95.890410958904113</v>
      </c>
    </row>
    <row r="50" spans="1:9" ht="15" customHeight="1" x14ac:dyDescent="0.25">
      <c r="A50" s="255"/>
      <c r="B50" s="326" t="s">
        <v>75</v>
      </c>
      <c r="C50" s="246" t="s">
        <v>76</v>
      </c>
      <c r="D50" s="855" t="s">
        <v>579</v>
      </c>
      <c r="E50" s="858">
        <v>0</v>
      </c>
      <c r="F50" s="107">
        <v>4.5</v>
      </c>
      <c r="G50" s="106">
        <v>5</v>
      </c>
      <c r="H50" s="413" t="s">
        <v>352</v>
      </c>
      <c r="I50" s="388">
        <f t="shared" si="8"/>
        <v>111.11111111111111</v>
      </c>
    </row>
    <row r="51" spans="1:9" ht="15" customHeight="1" x14ac:dyDescent="0.25">
      <c r="A51" s="255"/>
      <c r="B51" s="326" t="s">
        <v>77</v>
      </c>
      <c r="C51" s="246" t="s">
        <v>78</v>
      </c>
      <c r="D51" s="855" t="s">
        <v>579</v>
      </c>
      <c r="E51" s="858">
        <v>0</v>
      </c>
      <c r="F51" s="107">
        <v>62</v>
      </c>
      <c r="G51" s="106">
        <v>62</v>
      </c>
      <c r="H51" s="413" t="s">
        <v>352</v>
      </c>
      <c r="I51" s="388">
        <f t="shared" si="8"/>
        <v>100</v>
      </c>
    </row>
    <row r="52" spans="1:9" ht="15" customHeight="1" x14ac:dyDescent="0.25">
      <c r="A52" s="255"/>
      <c r="B52" s="326" t="s">
        <v>79</v>
      </c>
      <c r="C52" s="246" t="s">
        <v>80</v>
      </c>
      <c r="D52" s="855" t="s">
        <v>579</v>
      </c>
      <c r="E52" s="858">
        <v>0</v>
      </c>
      <c r="F52" s="107">
        <v>18.3</v>
      </c>
      <c r="G52" s="106">
        <v>18</v>
      </c>
      <c r="H52" s="413" t="s">
        <v>352</v>
      </c>
      <c r="I52" s="388">
        <f t="shared" si="8"/>
        <v>98.360655737704917</v>
      </c>
    </row>
    <row r="53" spans="1:9" ht="15" customHeight="1" x14ac:dyDescent="0.25">
      <c r="A53" s="255"/>
      <c r="B53" s="326" t="s">
        <v>81</v>
      </c>
      <c r="C53" s="246" t="s">
        <v>82</v>
      </c>
      <c r="D53" s="855" t="s">
        <v>579</v>
      </c>
      <c r="E53" s="858">
        <v>0</v>
      </c>
      <c r="F53" s="107">
        <v>6.1</v>
      </c>
      <c r="G53" s="106">
        <v>6</v>
      </c>
      <c r="H53" s="413" t="s">
        <v>352</v>
      </c>
      <c r="I53" s="388">
        <f t="shared" si="8"/>
        <v>98.360655737704931</v>
      </c>
    </row>
    <row r="54" spans="1:9" ht="15" customHeight="1" thickBot="1" x14ac:dyDescent="0.3">
      <c r="A54" s="867"/>
      <c r="B54" s="334" t="s">
        <v>83</v>
      </c>
      <c r="C54" s="868" t="s">
        <v>84</v>
      </c>
      <c r="D54" s="869" t="s">
        <v>579</v>
      </c>
      <c r="E54" s="870">
        <v>0</v>
      </c>
      <c r="F54" s="871">
        <v>4.5999999999999996</v>
      </c>
      <c r="G54" s="872">
        <v>5</v>
      </c>
      <c r="H54" s="873" t="s">
        <v>352</v>
      </c>
      <c r="I54" s="598">
        <f t="shared" si="8"/>
        <v>108.69565217391306</v>
      </c>
    </row>
    <row r="55" spans="1:9" ht="15" customHeight="1" x14ac:dyDescent="0.25">
      <c r="A55" s="874"/>
      <c r="B55" s="875"/>
      <c r="C55" s="876"/>
      <c r="D55" s="12"/>
      <c r="E55" s="12"/>
      <c r="F55" s="877"/>
      <c r="G55" s="878"/>
      <c r="H55" s="879"/>
      <c r="I55" s="880"/>
    </row>
    <row r="56" spans="1:9" ht="15" customHeight="1" thickBot="1" x14ac:dyDescent="0.3">
      <c r="I56" s="13" t="s">
        <v>587</v>
      </c>
    </row>
    <row r="57" spans="1:9" ht="15" customHeight="1" x14ac:dyDescent="0.25">
      <c r="A57" s="36" t="s">
        <v>1</v>
      </c>
      <c r="B57" s="37" t="s">
        <v>2</v>
      </c>
      <c r="C57" s="38" t="s">
        <v>3</v>
      </c>
      <c r="D57" s="72"/>
      <c r="E57" s="18" t="s">
        <v>4</v>
      </c>
      <c r="F57" s="18" t="s">
        <v>290</v>
      </c>
      <c r="G57" s="19" t="s">
        <v>285</v>
      </c>
      <c r="H57" s="18" t="s">
        <v>286</v>
      </c>
      <c r="I57" s="79" t="s">
        <v>286</v>
      </c>
    </row>
    <row r="58" spans="1:9" ht="15" customHeight="1" x14ac:dyDescent="0.25">
      <c r="A58" s="41" t="s">
        <v>5</v>
      </c>
      <c r="B58" s="42" t="s">
        <v>6</v>
      </c>
      <c r="C58" s="774" t="s">
        <v>7</v>
      </c>
      <c r="D58" s="43" t="s">
        <v>8</v>
      </c>
      <c r="E58" s="23" t="s">
        <v>289</v>
      </c>
      <c r="F58" s="23" t="s">
        <v>291</v>
      </c>
      <c r="G58" s="24" t="s">
        <v>354</v>
      </c>
      <c r="H58" s="23" t="s">
        <v>287</v>
      </c>
      <c r="I58" s="55" t="s">
        <v>288</v>
      </c>
    </row>
    <row r="59" spans="1:9" ht="15" customHeight="1" thickBot="1" x14ac:dyDescent="0.3">
      <c r="A59" s="5" t="s">
        <v>9</v>
      </c>
      <c r="B59" s="6" t="s">
        <v>10</v>
      </c>
      <c r="C59" s="7"/>
      <c r="D59" s="73"/>
      <c r="E59" s="29">
        <v>2020</v>
      </c>
      <c r="F59" s="461">
        <f>F5</f>
        <v>44196</v>
      </c>
      <c r="G59" s="461">
        <f>G5</f>
        <v>44196</v>
      </c>
      <c r="H59" s="461" t="s">
        <v>225</v>
      </c>
      <c r="I59" s="30" t="s">
        <v>225</v>
      </c>
    </row>
    <row r="60" spans="1:9" ht="15" customHeight="1" x14ac:dyDescent="0.25">
      <c r="A60" s="74" t="s">
        <v>11</v>
      </c>
      <c r="B60" s="75"/>
      <c r="C60" s="32"/>
      <c r="D60" s="76"/>
      <c r="E60" s="833"/>
      <c r="F60" s="834"/>
      <c r="G60" s="834"/>
      <c r="H60" s="834"/>
      <c r="I60" s="835"/>
    </row>
    <row r="61" spans="1:9" ht="15" customHeight="1" x14ac:dyDescent="0.25">
      <c r="A61" s="255" t="s">
        <v>586</v>
      </c>
      <c r="B61" s="859" t="s">
        <v>33</v>
      </c>
      <c r="C61" s="278"/>
      <c r="D61" s="256"/>
      <c r="E61" s="836"/>
      <c r="F61" s="837"/>
      <c r="G61" s="836"/>
      <c r="H61" s="173"/>
      <c r="I61" s="384"/>
    </row>
    <row r="62" spans="1:9" ht="15" customHeight="1" x14ac:dyDescent="0.25">
      <c r="A62" s="255"/>
      <c r="B62" s="326" t="s">
        <v>85</v>
      </c>
      <c r="C62" s="246" t="s">
        <v>216</v>
      </c>
      <c r="D62" s="855" t="s">
        <v>579</v>
      </c>
      <c r="E62" s="858">
        <v>0</v>
      </c>
      <c r="F62" s="107">
        <v>5.9</v>
      </c>
      <c r="G62" s="106">
        <v>6</v>
      </c>
      <c r="H62" s="413" t="s">
        <v>352</v>
      </c>
      <c r="I62" s="651">
        <f t="shared" si="8"/>
        <v>101.69491525423729</v>
      </c>
    </row>
    <row r="63" spans="1:9" ht="15" customHeight="1" x14ac:dyDescent="0.25">
      <c r="A63" s="255"/>
      <c r="B63" s="336" t="s">
        <v>86</v>
      </c>
      <c r="C63" s="376" t="s">
        <v>87</v>
      </c>
      <c r="D63" s="855" t="s">
        <v>579</v>
      </c>
      <c r="E63" s="858">
        <v>0</v>
      </c>
      <c r="F63" s="107">
        <v>82.1</v>
      </c>
      <c r="G63" s="106">
        <v>82</v>
      </c>
      <c r="H63" s="413" t="s">
        <v>352</v>
      </c>
      <c r="I63" s="651">
        <f t="shared" si="8"/>
        <v>99.878197320341059</v>
      </c>
    </row>
    <row r="64" spans="1:9" ht="15" customHeight="1" x14ac:dyDescent="0.25">
      <c r="A64" s="255"/>
      <c r="B64" s="326" t="s">
        <v>88</v>
      </c>
      <c r="C64" s="246" t="s">
        <v>89</v>
      </c>
      <c r="D64" s="855" t="s">
        <v>579</v>
      </c>
      <c r="E64" s="858">
        <v>0</v>
      </c>
      <c r="F64" s="107">
        <v>8.1</v>
      </c>
      <c r="G64" s="106">
        <v>8</v>
      </c>
      <c r="H64" s="413" t="s">
        <v>352</v>
      </c>
      <c r="I64" s="651">
        <f t="shared" si="8"/>
        <v>98.765432098765444</v>
      </c>
    </row>
    <row r="65" spans="1:11" ht="15" customHeight="1" x14ac:dyDescent="0.25">
      <c r="A65" s="255"/>
      <c r="B65" s="326" t="s">
        <v>92</v>
      </c>
      <c r="C65" s="246" t="s">
        <v>93</v>
      </c>
      <c r="D65" s="855" t="s">
        <v>579</v>
      </c>
      <c r="E65" s="858">
        <v>0</v>
      </c>
      <c r="F65" s="107">
        <v>29.1</v>
      </c>
      <c r="G65" s="106">
        <v>29</v>
      </c>
      <c r="H65" s="413" t="s">
        <v>352</v>
      </c>
      <c r="I65" s="651">
        <f t="shared" si="8"/>
        <v>99.656357388316138</v>
      </c>
    </row>
    <row r="66" spans="1:11" ht="15" customHeight="1" x14ac:dyDescent="0.25">
      <c r="A66" s="255"/>
      <c r="B66" s="326" t="s">
        <v>94</v>
      </c>
      <c r="C66" s="246" t="s">
        <v>95</v>
      </c>
      <c r="D66" s="855" t="s">
        <v>579</v>
      </c>
      <c r="E66" s="858">
        <v>0</v>
      </c>
      <c r="F66" s="107">
        <v>21.5</v>
      </c>
      <c r="G66" s="106">
        <v>22</v>
      </c>
      <c r="H66" s="413" t="s">
        <v>352</v>
      </c>
      <c r="I66" s="651">
        <f t="shared" si="8"/>
        <v>102.32558139534885</v>
      </c>
    </row>
    <row r="67" spans="1:11" ht="15" customHeight="1" x14ac:dyDescent="0.25">
      <c r="A67" s="255"/>
      <c r="B67" s="326" t="s">
        <v>96</v>
      </c>
      <c r="C67" s="246" t="s">
        <v>97</v>
      </c>
      <c r="D67" s="855" t="s">
        <v>579</v>
      </c>
      <c r="E67" s="858">
        <v>0</v>
      </c>
      <c r="F67" s="107">
        <v>13.3</v>
      </c>
      <c r="G67" s="106">
        <v>13</v>
      </c>
      <c r="H67" s="413" t="s">
        <v>352</v>
      </c>
      <c r="I67" s="651">
        <f t="shared" si="8"/>
        <v>97.744360902255636</v>
      </c>
    </row>
    <row r="68" spans="1:11" ht="15" customHeight="1" x14ac:dyDescent="0.25">
      <c r="A68" s="255"/>
      <c r="B68" s="326" t="s">
        <v>98</v>
      </c>
      <c r="C68" s="246" t="s">
        <v>99</v>
      </c>
      <c r="D68" s="855" t="s">
        <v>579</v>
      </c>
      <c r="E68" s="858">
        <v>0</v>
      </c>
      <c r="F68" s="107">
        <v>14.6</v>
      </c>
      <c r="G68" s="106">
        <v>15</v>
      </c>
      <c r="H68" s="413" t="s">
        <v>352</v>
      </c>
      <c r="I68" s="651">
        <f t="shared" si="8"/>
        <v>102.73972602739727</v>
      </c>
    </row>
    <row r="69" spans="1:11" ht="15" customHeight="1" x14ac:dyDescent="0.25">
      <c r="A69" s="255"/>
      <c r="B69" s="326" t="s">
        <v>100</v>
      </c>
      <c r="C69" s="246" t="s">
        <v>101</v>
      </c>
      <c r="D69" s="855" t="s">
        <v>579</v>
      </c>
      <c r="E69" s="858">
        <v>0</v>
      </c>
      <c r="F69" s="107">
        <v>52.2</v>
      </c>
      <c r="G69" s="106">
        <v>52</v>
      </c>
      <c r="H69" s="413" t="s">
        <v>352</v>
      </c>
      <c r="I69" s="651">
        <f t="shared" si="8"/>
        <v>99.616858237547888</v>
      </c>
    </row>
    <row r="70" spans="1:11" ht="15" customHeight="1" x14ac:dyDescent="0.25">
      <c r="A70" s="1127"/>
      <c r="B70" s="881" t="s">
        <v>107</v>
      </c>
      <c r="C70" s="882" t="s">
        <v>217</v>
      </c>
      <c r="D70" s="1129" t="s">
        <v>579</v>
      </c>
      <c r="E70" s="1131">
        <v>0</v>
      </c>
      <c r="F70" s="1125">
        <v>6627.5</v>
      </c>
      <c r="G70" s="1118">
        <v>6627</v>
      </c>
      <c r="H70" s="1116" t="s">
        <v>352</v>
      </c>
      <c r="I70" s="1102">
        <f t="shared" si="8"/>
        <v>99.992455677102981</v>
      </c>
    </row>
    <row r="71" spans="1:11" ht="15" customHeight="1" x14ac:dyDescent="0.25">
      <c r="A71" s="1128"/>
      <c r="B71" s="883"/>
      <c r="C71" s="884" t="s">
        <v>219</v>
      </c>
      <c r="D71" s="1130"/>
      <c r="E71" s="1132"/>
      <c r="F71" s="1126"/>
      <c r="G71" s="1119"/>
      <c r="H71" s="1117"/>
      <c r="I71" s="1103"/>
    </row>
    <row r="72" spans="1:11" ht="15" customHeight="1" x14ac:dyDescent="0.25">
      <c r="A72" s="255"/>
      <c r="B72" s="885"/>
      <c r="C72" s="351"/>
      <c r="D72" s="241"/>
      <c r="E72" s="711"/>
      <c r="F72" s="361"/>
      <c r="G72" s="306"/>
      <c r="H72" s="886"/>
      <c r="I72" s="378"/>
    </row>
    <row r="73" spans="1:11" ht="15" customHeight="1" x14ac:dyDescent="0.25">
      <c r="A73" s="255" t="s">
        <v>588</v>
      </c>
      <c r="B73" s="859" t="s">
        <v>210</v>
      </c>
      <c r="C73" s="278"/>
      <c r="D73" s="855"/>
      <c r="E73" s="863">
        <f>E74</f>
        <v>0</v>
      </c>
      <c r="F73" s="269">
        <f>SUM(F75:F76)+F77</f>
        <v>1323.4</v>
      </c>
      <c r="G73" s="268">
        <f>SUM(G75:G76)+G77</f>
        <v>1323</v>
      </c>
      <c r="H73" s="777" t="s">
        <v>352</v>
      </c>
      <c r="I73" s="646">
        <f>G73/F73*100</f>
        <v>99.96977482242707</v>
      </c>
    </row>
    <row r="74" spans="1:11" ht="15" customHeight="1" x14ac:dyDescent="0.25">
      <c r="A74" s="255"/>
      <c r="B74" s="271"/>
      <c r="C74" s="278" t="s">
        <v>580</v>
      </c>
      <c r="D74" s="855"/>
      <c r="E74" s="858"/>
      <c r="F74" s="107"/>
      <c r="G74" s="106"/>
      <c r="H74" s="413"/>
      <c r="I74" s="388"/>
    </row>
    <row r="75" spans="1:11" ht="15" customHeight="1" x14ac:dyDescent="0.25">
      <c r="A75" s="255"/>
      <c r="B75" s="379">
        <v>501</v>
      </c>
      <c r="C75" s="221" t="s">
        <v>120</v>
      </c>
      <c r="D75" s="855" t="s">
        <v>579</v>
      </c>
      <c r="E75" s="858">
        <v>0</v>
      </c>
      <c r="F75" s="107">
        <v>672.1</v>
      </c>
      <c r="G75" s="106">
        <v>672</v>
      </c>
      <c r="H75" s="413" t="s">
        <v>352</v>
      </c>
      <c r="I75" s="388">
        <f t="shared" ref="I75:I77" si="9">G75/F75*100</f>
        <v>99.985121261716998</v>
      </c>
    </row>
    <row r="76" spans="1:11" ht="15" customHeight="1" x14ac:dyDescent="0.25">
      <c r="A76" s="255"/>
      <c r="B76" s="222" t="s">
        <v>121</v>
      </c>
      <c r="C76" s="223" t="s">
        <v>272</v>
      </c>
      <c r="D76" s="855" t="s">
        <v>579</v>
      </c>
      <c r="E76" s="858">
        <v>0</v>
      </c>
      <c r="F76" s="107">
        <v>593.1</v>
      </c>
      <c r="G76" s="106">
        <v>593</v>
      </c>
      <c r="H76" s="413" t="s">
        <v>352</v>
      </c>
      <c r="I76" s="388">
        <f t="shared" si="9"/>
        <v>99.983139436857186</v>
      </c>
      <c r="K76" s="11"/>
    </row>
    <row r="77" spans="1:11" ht="15" customHeight="1" x14ac:dyDescent="0.25">
      <c r="A77" s="255"/>
      <c r="B77" s="781"/>
      <c r="C77" s="223" t="s">
        <v>589</v>
      </c>
      <c r="D77" s="855" t="s">
        <v>579</v>
      </c>
      <c r="E77" s="858">
        <v>0</v>
      </c>
      <c r="F77" s="107">
        <v>58.2</v>
      </c>
      <c r="G77" s="106">
        <v>58</v>
      </c>
      <c r="H77" s="413" t="s">
        <v>352</v>
      </c>
      <c r="I77" s="388">
        <f t="shared" si="9"/>
        <v>99.656357388316138</v>
      </c>
    </row>
    <row r="78" spans="1:11" ht="15" customHeight="1" x14ac:dyDescent="0.25">
      <c r="A78" s="255"/>
      <c r="B78" s="271"/>
      <c r="C78" s="278"/>
      <c r="D78" s="855"/>
      <c r="E78" s="858"/>
      <c r="F78" s="107"/>
      <c r="G78" s="106"/>
      <c r="H78" s="387"/>
      <c r="I78" s="651"/>
    </row>
    <row r="79" spans="1:11" ht="15" customHeight="1" x14ac:dyDescent="0.25">
      <c r="A79" s="255" t="s">
        <v>590</v>
      </c>
      <c r="B79" s="859" t="s">
        <v>207</v>
      </c>
      <c r="C79" s="278"/>
      <c r="D79" s="855"/>
      <c r="E79" s="268">
        <f>E81</f>
        <v>0</v>
      </c>
      <c r="F79" s="269">
        <f>F81+F80</f>
        <v>6773.2</v>
      </c>
      <c r="G79" s="268">
        <f>G81+G80</f>
        <v>6201</v>
      </c>
      <c r="H79" s="777" t="s">
        <v>352</v>
      </c>
      <c r="I79" s="862">
        <f t="shared" ref="I79" si="10">I81</f>
        <v>59.253246753246749</v>
      </c>
    </row>
    <row r="80" spans="1:11" ht="15" customHeight="1" x14ac:dyDescent="0.25">
      <c r="A80" s="887"/>
      <c r="B80" s="271"/>
      <c r="C80" s="278" t="s">
        <v>580</v>
      </c>
      <c r="D80" s="855" t="s">
        <v>579</v>
      </c>
      <c r="E80" s="260">
        <v>0</v>
      </c>
      <c r="F80" s="262">
        <v>6650</v>
      </c>
      <c r="G80" s="277">
        <v>6128</v>
      </c>
      <c r="H80" s="413" t="s">
        <v>352</v>
      </c>
      <c r="I80" s="388">
        <f>G80/F80*100</f>
        <v>92.150375939849624</v>
      </c>
    </row>
    <row r="81" spans="1:10" ht="15" customHeight="1" thickBot="1" x14ac:dyDescent="0.3">
      <c r="A81" s="888"/>
      <c r="B81" s="271"/>
      <c r="C81" s="278" t="s">
        <v>591</v>
      </c>
      <c r="D81" s="855" t="s">
        <v>579</v>
      </c>
      <c r="E81" s="889">
        <v>0</v>
      </c>
      <c r="F81" s="890">
        <v>123.2</v>
      </c>
      <c r="G81" s="891">
        <v>73</v>
      </c>
      <c r="H81" s="413" t="s">
        <v>352</v>
      </c>
      <c r="I81" s="388">
        <f>G81/F81*100</f>
        <v>59.253246753246749</v>
      </c>
    </row>
    <row r="82" spans="1:10" ht="16.5" thickBot="1" x14ac:dyDescent="0.3">
      <c r="A82" s="1120" t="s">
        <v>16</v>
      </c>
      <c r="B82" s="1121"/>
      <c r="C82" s="1122"/>
      <c r="D82" s="892"/>
      <c r="E82" s="793">
        <f>E7</f>
        <v>460</v>
      </c>
      <c r="F82" s="794">
        <f>F7+F25+F27+F29+F33+F73+F79+F31</f>
        <v>31864.3</v>
      </c>
      <c r="G82" s="793">
        <f>G79+G73+G33+G31+G29+G27+G25+G7</f>
        <v>24682</v>
      </c>
      <c r="H82" s="893">
        <f>G82/E82*100</f>
        <v>5365.652173913043</v>
      </c>
      <c r="I82" s="804">
        <f>G82/F82*100</f>
        <v>77.459727657597995</v>
      </c>
      <c r="J82" s="402"/>
    </row>
    <row r="83" spans="1:10" ht="16.5" thickBot="1" x14ac:dyDescent="0.3">
      <c r="A83" s="197"/>
      <c r="B83" s="197"/>
      <c r="C83" s="197"/>
      <c r="D83" s="197"/>
      <c r="E83" s="894"/>
      <c r="F83" s="895"/>
      <c r="G83" s="894"/>
      <c r="H83" s="896"/>
      <c r="I83" s="897"/>
      <c r="J83" s="402"/>
    </row>
    <row r="84" spans="1:10" x14ac:dyDescent="0.25">
      <c r="A84" s="14" t="s">
        <v>1</v>
      </c>
      <c r="B84" s="16" t="s">
        <v>2</v>
      </c>
      <c r="C84" s="15" t="s">
        <v>3</v>
      </c>
      <c r="D84" s="17"/>
      <c r="E84" s="18" t="s">
        <v>4</v>
      </c>
      <c r="F84" s="18" t="s">
        <v>290</v>
      </c>
      <c r="G84" s="19" t="s">
        <v>285</v>
      </c>
      <c r="H84" s="18" t="s">
        <v>286</v>
      </c>
      <c r="I84" s="79" t="s">
        <v>286</v>
      </c>
      <c r="J84" s="402"/>
    </row>
    <row r="85" spans="1:10" x14ac:dyDescent="0.25">
      <c r="A85" s="20" t="s">
        <v>5</v>
      </c>
      <c r="B85" s="21" t="s">
        <v>6</v>
      </c>
      <c r="C85" s="693" t="s">
        <v>7</v>
      </c>
      <c r="D85" s="22" t="s">
        <v>8</v>
      </c>
      <c r="E85" s="23" t="s">
        <v>289</v>
      </c>
      <c r="F85" s="23" t="s">
        <v>291</v>
      </c>
      <c r="G85" s="24" t="s">
        <v>354</v>
      </c>
      <c r="H85" s="23" t="s">
        <v>287</v>
      </c>
      <c r="I85" s="55" t="s">
        <v>288</v>
      </c>
      <c r="J85" s="402"/>
    </row>
    <row r="86" spans="1:10" ht="15.75" thickBot="1" x14ac:dyDescent="0.3">
      <c r="A86" s="80" t="s">
        <v>9</v>
      </c>
      <c r="B86" s="27" t="s">
        <v>10</v>
      </c>
      <c r="C86" s="26"/>
      <c r="D86" s="28"/>
      <c r="E86" s="29">
        <v>2020</v>
      </c>
      <c r="F86" s="461">
        <f>F59</f>
        <v>44196</v>
      </c>
      <c r="G86" s="461">
        <f>G59</f>
        <v>44196</v>
      </c>
      <c r="H86" s="461" t="s">
        <v>225</v>
      </c>
      <c r="I86" s="30" t="s">
        <v>225</v>
      </c>
      <c r="J86" s="402"/>
    </row>
    <row r="87" spans="1:10" ht="15.75" x14ac:dyDescent="0.25">
      <c r="A87" s="82" t="s">
        <v>295</v>
      </c>
      <c r="B87" s="797"/>
      <c r="C87" s="797"/>
      <c r="D87" s="797"/>
      <c r="E87" s="34"/>
      <c r="F87" s="34"/>
      <c r="G87" s="83"/>
      <c r="H87" s="34"/>
      <c r="I87" s="84"/>
      <c r="J87" s="898"/>
    </row>
    <row r="88" spans="1:10" x14ac:dyDescent="0.25">
      <c r="A88" s="179" t="s">
        <v>586</v>
      </c>
      <c r="B88" s="195" t="s">
        <v>33</v>
      </c>
      <c r="C88" s="195"/>
      <c r="D88" s="230"/>
      <c r="E88" s="182">
        <v>0</v>
      </c>
      <c r="F88" s="183">
        <f>SUM(F89:F89)</f>
        <v>874</v>
      </c>
      <c r="G88" s="182">
        <f>SUM(G89:G89)</f>
        <v>874</v>
      </c>
      <c r="H88" s="777" t="s">
        <v>352</v>
      </c>
      <c r="I88" s="231">
        <f>G88/F88*100</f>
        <v>100</v>
      </c>
      <c r="J88" s="402"/>
    </row>
    <row r="89" spans="1:10" x14ac:dyDescent="0.25">
      <c r="A89" s="899"/>
      <c r="B89" s="196" t="s">
        <v>592</v>
      </c>
      <c r="C89" s="233" t="s">
        <v>593</v>
      </c>
      <c r="D89" s="855" t="s">
        <v>579</v>
      </c>
      <c r="E89" s="233">
        <v>0</v>
      </c>
      <c r="F89" s="234">
        <v>874</v>
      </c>
      <c r="G89" s="235">
        <v>874</v>
      </c>
      <c r="H89" s="413" t="s">
        <v>352</v>
      </c>
      <c r="I89" s="900">
        <f t="shared" ref="I89:I92" si="11">G89/F89*100</f>
        <v>100</v>
      </c>
      <c r="J89" s="402"/>
    </row>
    <row r="90" spans="1:10" ht="15" customHeight="1" x14ac:dyDescent="0.25">
      <c r="A90" s="255" t="s">
        <v>349</v>
      </c>
      <c r="B90" s="1123" t="s">
        <v>568</v>
      </c>
      <c r="C90" s="1124"/>
      <c r="D90" s="256"/>
      <c r="E90" s="836">
        <f>SUM(E91:E92)</f>
        <v>0</v>
      </c>
      <c r="F90" s="837">
        <f t="shared" ref="F90:G90" si="12">SUM(F91:F92)</f>
        <v>138</v>
      </c>
      <c r="G90" s="836">
        <f t="shared" si="12"/>
        <v>136</v>
      </c>
      <c r="H90" s="777" t="s">
        <v>352</v>
      </c>
      <c r="I90" s="384">
        <f>G90/F90*100</f>
        <v>98.550724637681171</v>
      </c>
    </row>
    <row r="91" spans="1:10" x14ac:dyDescent="0.25">
      <c r="A91" s="899"/>
      <c r="B91" s="196" t="s">
        <v>594</v>
      </c>
      <c r="C91" s="233" t="s">
        <v>595</v>
      </c>
      <c r="D91" s="855" t="s">
        <v>148</v>
      </c>
      <c r="E91" s="233">
        <v>0</v>
      </c>
      <c r="F91" s="234">
        <v>88</v>
      </c>
      <c r="G91" s="235">
        <v>88</v>
      </c>
      <c r="H91" s="413" t="s">
        <v>352</v>
      </c>
      <c r="I91" s="900">
        <f t="shared" si="11"/>
        <v>100</v>
      </c>
      <c r="J91" s="402"/>
    </row>
    <row r="92" spans="1:10" ht="15.75" thickBot="1" x14ac:dyDescent="0.3">
      <c r="A92" s="899"/>
      <c r="B92" s="196" t="s">
        <v>596</v>
      </c>
      <c r="C92" s="233" t="s">
        <v>597</v>
      </c>
      <c r="D92" s="855" t="s">
        <v>153</v>
      </c>
      <c r="E92" s="233">
        <v>0</v>
      </c>
      <c r="F92" s="234">
        <v>50</v>
      </c>
      <c r="G92" s="235">
        <v>48</v>
      </c>
      <c r="H92" s="413" t="s">
        <v>352</v>
      </c>
      <c r="I92" s="900">
        <f t="shared" si="11"/>
        <v>96</v>
      </c>
      <c r="J92" s="402"/>
    </row>
    <row r="93" spans="1:10" ht="16.5" thickBot="1" x14ac:dyDescent="0.3">
      <c r="A93" s="1097" t="s">
        <v>319</v>
      </c>
      <c r="B93" s="1098"/>
      <c r="C93" s="1098"/>
      <c r="D93" s="372"/>
      <c r="E93" s="237">
        <f>E88+E90</f>
        <v>0</v>
      </c>
      <c r="F93" s="238">
        <f t="shared" ref="F93:G93" si="13">F88+F90</f>
        <v>1012</v>
      </c>
      <c r="G93" s="237">
        <f t="shared" si="13"/>
        <v>1010</v>
      </c>
      <c r="H93" s="830" t="s">
        <v>352</v>
      </c>
      <c r="I93" s="831">
        <f>G93/F93*100</f>
        <v>99.802371541501984</v>
      </c>
      <c r="J93" s="402"/>
    </row>
    <row r="94" spans="1:10" ht="15.75" thickBot="1" x14ac:dyDescent="0.3"/>
    <row r="95" spans="1:10" ht="16.5" thickBot="1" x14ac:dyDescent="0.3">
      <c r="A95" s="1099" t="s">
        <v>323</v>
      </c>
      <c r="B95" s="1100"/>
      <c r="C95" s="1101"/>
      <c r="D95" s="373"/>
      <c r="E95" s="227">
        <f>E82</f>
        <v>460</v>
      </c>
      <c r="F95" s="228">
        <f>SUM(F82+F93)</f>
        <v>32876.300000000003</v>
      </c>
      <c r="G95" s="227">
        <f>SUM(G82+G93)</f>
        <v>25692</v>
      </c>
      <c r="H95" s="832">
        <f>H82</f>
        <v>5365.652173913043</v>
      </c>
      <c r="I95" s="229">
        <f>G95/F95*100</f>
        <v>78.147480099646245</v>
      </c>
    </row>
  </sheetData>
  <mergeCells count="13">
    <mergeCell ref="B7:C7"/>
    <mergeCell ref="B25:C25"/>
    <mergeCell ref="A70:A71"/>
    <mergeCell ref="D70:D71"/>
    <mergeCell ref="E70:E71"/>
    <mergeCell ref="A95:C95"/>
    <mergeCell ref="G70:G71"/>
    <mergeCell ref="H70:H71"/>
    <mergeCell ref="I70:I71"/>
    <mergeCell ref="A82:C82"/>
    <mergeCell ref="B90:C90"/>
    <mergeCell ref="A93:C93"/>
    <mergeCell ref="F70:F71"/>
  </mergeCells>
  <pageMargins left="0.31496062992125984" right="0" top="0.19685039370078741" bottom="0" header="0" footer="0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9028D-44DF-4B3F-814D-311C1C7ADFEF}">
  <dimension ref="A1:J65"/>
  <sheetViews>
    <sheetView workbookViewId="0">
      <selection activeCell="R51" sqref="R51"/>
    </sheetView>
  </sheetViews>
  <sheetFormatPr defaultRowHeight="15" x14ac:dyDescent="0.25"/>
  <cols>
    <col min="1" max="1" width="9.85546875" style="1" customWidth="1"/>
    <col min="2" max="2" width="12.7109375" style="1" customWidth="1"/>
    <col min="3" max="3" width="38" style="1" customWidth="1"/>
    <col min="4" max="4" width="38.28515625" style="1" customWidth="1"/>
    <col min="5" max="7" width="15.7109375" style="1" customWidth="1"/>
    <col min="8" max="8" width="9.7109375" style="1" customWidth="1"/>
    <col min="9" max="9" width="9.28515625" style="1" customWidth="1"/>
    <col min="10" max="16384" width="9.140625" style="1"/>
  </cols>
  <sheetData>
    <row r="1" spans="1:10" ht="15.75" x14ac:dyDescent="0.25">
      <c r="A1" s="1133" t="s">
        <v>155</v>
      </c>
      <c r="B1" s="1133"/>
      <c r="C1" s="1133"/>
      <c r="D1" s="1133"/>
    </row>
    <row r="2" spans="1:10" ht="16.5" thickBot="1" x14ac:dyDescent="0.3">
      <c r="A2" s="116"/>
      <c r="B2" s="116"/>
      <c r="C2" s="116"/>
      <c r="D2" s="116"/>
      <c r="I2" s="13" t="s">
        <v>598</v>
      </c>
    </row>
    <row r="3" spans="1:10" x14ac:dyDescent="0.25">
      <c r="A3" s="56" t="s">
        <v>1</v>
      </c>
      <c r="B3" s="18" t="s">
        <v>2</v>
      </c>
      <c r="C3" s="57" t="s">
        <v>3</v>
      </c>
      <c r="D3" s="58"/>
      <c r="E3" s="18" t="s">
        <v>4</v>
      </c>
      <c r="F3" s="18" t="s">
        <v>290</v>
      </c>
      <c r="G3" s="19" t="s">
        <v>285</v>
      </c>
      <c r="H3" s="18" t="s">
        <v>286</v>
      </c>
      <c r="I3" s="79" t="s">
        <v>286</v>
      </c>
    </row>
    <row r="4" spans="1:10" x14ac:dyDescent="0.25">
      <c r="A4" s="59" t="s">
        <v>5</v>
      </c>
      <c r="B4" s="23" t="s">
        <v>6</v>
      </c>
      <c r="C4" s="433" t="s">
        <v>7</v>
      </c>
      <c r="D4" s="60" t="s">
        <v>8</v>
      </c>
      <c r="E4" s="23" t="s">
        <v>289</v>
      </c>
      <c r="F4" s="23" t="s">
        <v>291</v>
      </c>
      <c r="G4" s="24" t="s">
        <v>354</v>
      </c>
      <c r="H4" s="23" t="s">
        <v>287</v>
      </c>
      <c r="I4" s="55" t="s">
        <v>288</v>
      </c>
    </row>
    <row r="5" spans="1:10" ht="15.75" thickBot="1" x14ac:dyDescent="0.3">
      <c r="A5" s="61" t="s">
        <v>9</v>
      </c>
      <c r="B5" s="29" t="s">
        <v>10</v>
      </c>
      <c r="C5" s="62"/>
      <c r="D5" s="63"/>
      <c r="E5" s="29">
        <v>2020</v>
      </c>
      <c r="F5" s="461" t="s">
        <v>599</v>
      </c>
      <c r="G5" s="461">
        <v>44196</v>
      </c>
      <c r="H5" s="461" t="s">
        <v>225</v>
      </c>
      <c r="I5" s="30" t="s">
        <v>225</v>
      </c>
    </row>
    <row r="6" spans="1:10" ht="15.75" x14ac:dyDescent="0.25">
      <c r="A6" s="64" t="s">
        <v>11</v>
      </c>
      <c r="B6" s="65"/>
      <c r="C6" s="66"/>
      <c r="D6" s="67"/>
      <c r="E6" s="281"/>
      <c r="F6" s="83"/>
      <c r="G6" s="34"/>
      <c r="H6" s="83"/>
      <c r="I6" s="71"/>
    </row>
    <row r="7" spans="1:10" x14ac:dyDescent="0.25">
      <c r="A7" s="286" t="s">
        <v>156</v>
      </c>
      <c r="B7" s="287" t="s">
        <v>214</v>
      </c>
      <c r="C7" s="288"/>
      <c r="D7" s="901"/>
      <c r="E7" s="902">
        <f>SUM(E8:E14)</f>
        <v>16204</v>
      </c>
      <c r="F7" s="903">
        <f t="shared" ref="F7:G7" si="0">SUM(F8:F14)</f>
        <v>32223.1</v>
      </c>
      <c r="G7" s="902">
        <f t="shared" si="0"/>
        <v>30658</v>
      </c>
      <c r="H7" s="114">
        <f>G7/E7*100</f>
        <v>189.20019748210319</v>
      </c>
      <c r="I7" s="904">
        <f>G7/F7*100</f>
        <v>95.142925416859342</v>
      </c>
    </row>
    <row r="8" spans="1:10" ht="15" customHeight="1" x14ac:dyDescent="0.25">
      <c r="A8" s="289"/>
      <c r="B8" s="290"/>
      <c r="C8" s="351" t="s">
        <v>23</v>
      </c>
      <c r="D8" s="905" t="s">
        <v>157</v>
      </c>
      <c r="E8" s="906">
        <v>1457</v>
      </c>
      <c r="F8" s="907">
        <v>13792.1</v>
      </c>
      <c r="G8" s="235">
        <v>12928</v>
      </c>
      <c r="H8" s="387">
        <f t="shared" ref="H8:H17" si="1">G8/E8*100</f>
        <v>887.30267673301319</v>
      </c>
      <c r="I8" s="395">
        <f t="shared" ref="I8:I17" si="2">G8/F8*100</f>
        <v>93.734819208097392</v>
      </c>
    </row>
    <row r="9" spans="1:10" ht="15" customHeight="1" x14ac:dyDescent="0.25">
      <c r="A9" s="289"/>
      <c r="B9" s="290"/>
      <c r="C9" s="351" t="s">
        <v>248</v>
      </c>
      <c r="D9" s="351" t="s">
        <v>157</v>
      </c>
      <c r="E9" s="908">
        <v>1350</v>
      </c>
      <c r="F9" s="907">
        <v>1350</v>
      </c>
      <c r="G9" s="235">
        <v>1348</v>
      </c>
      <c r="H9" s="387">
        <f t="shared" si="1"/>
        <v>99.851851851851848</v>
      </c>
      <c r="I9" s="395">
        <f t="shared" si="2"/>
        <v>99.851851851851848</v>
      </c>
    </row>
    <row r="10" spans="1:10" ht="15" customHeight="1" x14ac:dyDescent="0.25">
      <c r="A10" s="909"/>
      <c r="B10" s="910"/>
      <c r="C10" s="911" t="s">
        <v>600</v>
      </c>
      <c r="D10" s="905" t="s">
        <v>157</v>
      </c>
      <c r="E10" s="235">
        <v>4340</v>
      </c>
      <c r="F10" s="907">
        <v>4340</v>
      </c>
      <c r="G10" s="235">
        <v>4340</v>
      </c>
      <c r="H10" s="387">
        <f t="shared" si="1"/>
        <v>100</v>
      </c>
      <c r="I10" s="395">
        <f t="shared" si="2"/>
        <v>100</v>
      </c>
    </row>
    <row r="11" spans="1:10" ht="15" customHeight="1" x14ac:dyDescent="0.25">
      <c r="A11" s="909"/>
      <c r="B11" s="910"/>
      <c r="C11" s="911" t="s">
        <v>243</v>
      </c>
      <c r="D11" s="905" t="s">
        <v>157</v>
      </c>
      <c r="E11" s="235">
        <v>1452</v>
      </c>
      <c r="F11" s="907">
        <v>1452</v>
      </c>
      <c r="G11" s="235">
        <v>1452</v>
      </c>
      <c r="H11" s="387">
        <f t="shared" si="1"/>
        <v>100</v>
      </c>
      <c r="I11" s="395">
        <f t="shared" si="2"/>
        <v>100</v>
      </c>
    </row>
    <row r="12" spans="1:10" ht="26.25" x14ac:dyDescent="0.25">
      <c r="A12" s="909"/>
      <c r="B12" s="910"/>
      <c r="C12" s="912" t="s">
        <v>601</v>
      </c>
      <c r="D12" s="905" t="s">
        <v>157</v>
      </c>
      <c r="E12" s="235">
        <v>105</v>
      </c>
      <c r="F12" s="907">
        <v>105</v>
      </c>
      <c r="G12" s="235">
        <v>49</v>
      </c>
      <c r="H12" s="387">
        <f t="shared" si="1"/>
        <v>46.666666666666664</v>
      </c>
      <c r="I12" s="395">
        <f t="shared" si="2"/>
        <v>46.666666666666664</v>
      </c>
    </row>
    <row r="13" spans="1:10" x14ac:dyDescent="0.25">
      <c r="A13" s="909"/>
      <c r="B13" s="910"/>
      <c r="C13" s="911" t="s">
        <v>602</v>
      </c>
      <c r="D13" s="905" t="s">
        <v>157</v>
      </c>
      <c r="E13" s="235">
        <v>5000</v>
      </c>
      <c r="F13" s="907">
        <v>5000</v>
      </c>
      <c r="G13" s="235">
        <v>4916</v>
      </c>
      <c r="H13" s="387">
        <f t="shared" si="1"/>
        <v>98.32</v>
      </c>
      <c r="I13" s="395">
        <f t="shared" si="2"/>
        <v>98.32</v>
      </c>
      <c r="J13" s="52"/>
    </row>
    <row r="14" spans="1:10" x14ac:dyDescent="0.25">
      <c r="A14" s="909"/>
      <c r="B14" s="910"/>
      <c r="C14" s="911" t="s">
        <v>281</v>
      </c>
      <c r="D14" s="905" t="s">
        <v>603</v>
      </c>
      <c r="E14" s="235">
        <v>2500</v>
      </c>
      <c r="F14" s="907">
        <v>6184</v>
      </c>
      <c r="G14" s="235">
        <v>5625</v>
      </c>
      <c r="H14" s="387">
        <f t="shared" si="1"/>
        <v>225</v>
      </c>
      <c r="I14" s="395">
        <f t="shared" si="2"/>
        <v>90.960543337645532</v>
      </c>
      <c r="J14" s="52"/>
    </row>
    <row r="15" spans="1:10" x14ac:dyDescent="0.25">
      <c r="A15" s="179" t="s">
        <v>215</v>
      </c>
      <c r="B15" s="1134" t="s">
        <v>210</v>
      </c>
      <c r="C15" s="1135"/>
      <c r="D15" s="230"/>
      <c r="E15" s="913">
        <f>E16</f>
        <v>600</v>
      </c>
      <c r="F15" s="914">
        <f t="shared" ref="F15:G15" si="3">F16</f>
        <v>651.5</v>
      </c>
      <c r="G15" s="913">
        <f t="shared" si="3"/>
        <v>547</v>
      </c>
      <c r="H15" s="114">
        <f t="shared" si="1"/>
        <v>91.166666666666657</v>
      </c>
      <c r="I15" s="904">
        <f t="shared" si="2"/>
        <v>83.96009209516501</v>
      </c>
    </row>
    <row r="16" spans="1:10" ht="15.75" thickBot="1" x14ac:dyDescent="0.3">
      <c r="A16" s="915"/>
      <c r="B16" s="916"/>
      <c r="C16" s="346" t="s">
        <v>158</v>
      </c>
      <c r="D16" s="884" t="s">
        <v>159</v>
      </c>
      <c r="E16" s="906">
        <v>600</v>
      </c>
      <c r="F16" s="917">
        <v>651.5</v>
      </c>
      <c r="G16" s="918">
        <v>547</v>
      </c>
      <c r="H16" s="444">
        <f t="shared" si="1"/>
        <v>91.166666666666657</v>
      </c>
      <c r="I16" s="395">
        <f t="shared" si="2"/>
        <v>83.96009209516501</v>
      </c>
    </row>
    <row r="17" spans="1:10" ht="16.5" thickBot="1" x14ac:dyDescent="0.3">
      <c r="A17" s="1072" t="s">
        <v>16</v>
      </c>
      <c r="B17" s="1073"/>
      <c r="C17" s="1074"/>
      <c r="D17" s="166"/>
      <c r="E17" s="167">
        <f>E15+E7</f>
        <v>16804</v>
      </c>
      <c r="F17" s="168">
        <f t="shared" ref="F17:G17" si="4">F15+F7</f>
        <v>32874.6</v>
      </c>
      <c r="G17" s="167">
        <f t="shared" si="4"/>
        <v>31205</v>
      </c>
      <c r="H17" s="135">
        <f t="shared" si="1"/>
        <v>185.69983337300641</v>
      </c>
      <c r="I17" s="919">
        <f t="shared" si="2"/>
        <v>94.921307027309837</v>
      </c>
    </row>
    <row r="18" spans="1:10" ht="15.75" x14ac:dyDescent="0.25">
      <c r="A18" s="687"/>
      <c r="B18" s="687"/>
      <c r="C18" s="687"/>
      <c r="D18" s="687"/>
      <c r="E18" s="920"/>
      <c r="F18" s="921"/>
      <c r="G18" s="920"/>
      <c r="H18" s="922"/>
      <c r="I18" s="923"/>
    </row>
    <row r="19" spans="1:10" ht="16.5" thickBot="1" x14ac:dyDescent="0.3">
      <c r="A19" s="687"/>
      <c r="B19" s="687"/>
      <c r="C19" s="687"/>
      <c r="D19" s="687"/>
      <c r="E19" s="823"/>
      <c r="F19" s="823"/>
      <c r="G19" s="823"/>
      <c r="H19" s="823"/>
      <c r="I19" s="924"/>
    </row>
    <row r="20" spans="1:10" x14ac:dyDescent="0.25">
      <c r="A20" s="56" t="s">
        <v>1</v>
      </c>
      <c r="B20" s="18" t="s">
        <v>2</v>
      </c>
      <c r="C20" s="57" t="s">
        <v>3</v>
      </c>
      <c r="D20" s="58"/>
      <c r="E20" s="18" t="s">
        <v>4</v>
      </c>
      <c r="F20" s="18" t="s">
        <v>290</v>
      </c>
      <c r="G20" s="19" t="s">
        <v>285</v>
      </c>
      <c r="H20" s="18" t="s">
        <v>286</v>
      </c>
      <c r="I20" s="79" t="s">
        <v>286</v>
      </c>
    </row>
    <row r="21" spans="1:10" x14ac:dyDescent="0.25">
      <c r="A21" s="59" t="s">
        <v>5</v>
      </c>
      <c r="B21" s="23" t="s">
        <v>6</v>
      </c>
      <c r="C21" s="433" t="s">
        <v>7</v>
      </c>
      <c r="D21" s="60" t="s">
        <v>8</v>
      </c>
      <c r="E21" s="23" t="s">
        <v>289</v>
      </c>
      <c r="F21" s="23" t="s">
        <v>291</v>
      </c>
      <c r="G21" s="24" t="s">
        <v>354</v>
      </c>
      <c r="H21" s="23" t="s">
        <v>287</v>
      </c>
      <c r="I21" s="55" t="s">
        <v>288</v>
      </c>
    </row>
    <row r="22" spans="1:10" ht="15.75" thickBot="1" x14ac:dyDescent="0.3">
      <c r="A22" s="61" t="s">
        <v>9</v>
      </c>
      <c r="B22" s="29" t="s">
        <v>10</v>
      </c>
      <c r="C22" s="62"/>
      <c r="D22" s="63"/>
      <c r="E22" s="29">
        <v>2020</v>
      </c>
      <c r="F22" s="461" t="s">
        <v>599</v>
      </c>
      <c r="G22" s="461">
        <v>44196</v>
      </c>
      <c r="H22" s="461" t="s">
        <v>225</v>
      </c>
      <c r="I22" s="30" t="s">
        <v>225</v>
      </c>
    </row>
    <row r="23" spans="1:10" ht="15.75" x14ac:dyDescent="0.25">
      <c r="A23" s="64" t="s">
        <v>295</v>
      </c>
      <c r="B23" s="65"/>
      <c r="C23" s="66"/>
      <c r="D23" s="67"/>
      <c r="E23" s="68"/>
      <c r="F23" s="69"/>
      <c r="G23" s="70"/>
      <c r="H23" s="34"/>
      <c r="I23" s="71"/>
      <c r="J23" s="404"/>
    </row>
    <row r="24" spans="1:10" x14ac:dyDescent="0.25">
      <c r="A24" s="179" t="s">
        <v>156</v>
      </c>
      <c r="B24" s="342" t="s">
        <v>214</v>
      </c>
      <c r="C24" s="623"/>
      <c r="D24" s="352"/>
      <c r="E24" s="925">
        <f>SUM(E25:E39)+SUM(E46:E62)</f>
        <v>40258</v>
      </c>
      <c r="F24" s="926">
        <f t="shared" ref="F24:G24" si="5">SUM(F25:F39)+SUM(F46:F62)</f>
        <v>88037.7</v>
      </c>
      <c r="G24" s="925">
        <f t="shared" si="5"/>
        <v>23067</v>
      </c>
      <c r="H24" s="360">
        <f t="shared" ref="H24:H29" si="6">G24/E24*100</f>
        <v>57.297928362064688</v>
      </c>
      <c r="I24" s="141">
        <f>G24/F24*100</f>
        <v>26.201275135538527</v>
      </c>
    </row>
    <row r="25" spans="1:10" s="45" customFormat="1" ht="15" customHeight="1" x14ac:dyDescent="0.2">
      <c r="A25" s="927"/>
      <c r="B25" s="928" t="s">
        <v>604</v>
      </c>
      <c r="C25" s="707" t="s">
        <v>605</v>
      </c>
      <c r="D25" s="353" t="s">
        <v>606</v>
      </c>
      <c r="E25" s="929">
        <v>947</v>
      </c>
      <c r="F25" s="930">
        <v>947</v>
      </c>
      <c r="G25" s="176">
        <v>903</v>
      </c>
      <c r="H25" s="363">
        <f t="shared" si="6"/>
        <v>95.353748680042244</v>
      </c>
      <c r="I25" s="149">
        <f>G25/F25*100</f>
        <v>95.353748680042244</v>
      </c>
    </row>
    <row r="26" spans="1:10" s="45" customFormat="1" ht="15" customHeight="1" x14ac:dyDescent="0.2">
      <c r="A26" s="927"/>
      <c r="B26" s="928" t="s">
        <v>607</v>
      </c>
      <c r="C26" s="707" t="s">
        <v>608</v>
      </c>
      <c r="D26" s="353" t="s">
        <v>606</v>
      </c>
      <c r="E26" s="929">
        <v>7195</v>
      </c>
      <c r="F26" s="930">
        <v>1195</v>
      </c>
      <c r="G26" s="176">
        <v>0</v>
      </c>
      <c r="H26" s="363">
        <f t="shared" si="6"/>
        <v>0</v>
      </c>
      <c r="I26" s="149">
        <f>G26/F26*100</f>
        <v>0</v>
      </c>
    </row>
    <row r="27" spans="1:10" s="45" customFormat="1" ht="25.5" x14ac:dyDescent="0.2">
      <c r="A27" s="927"/>
      <c r="B27" s="928" t="s">
        <v>609</v>
      </c>
      <c r="C27" s="707" t="s">
        <v>610</v>
      </c>
      <c r="D27" s="353" t="s">
        <v>606</v>
      </c>
      <c r="E27" s="929">
        <v>3686</v>
      </c>
      <c r="F27" s="930">
        <v>765</v>
      </c>
      <c r="G27" s="176">
        <v>0</v>
      </c>
      <c r="H27" s="363">
        <f t="shared" si="6"/>
        <v>0</v>
      </c>
      <c r="I27" s="149">
        <f>G27/F27*100</f>
        <v>0</v>
      </c>
    </row>
    <row r="28" spans="1:10" s="45" customFormat="1" ht="25.5" x14ac:dyDescent="0.2">
      <c r="A28" s="927"/>
      <c r="B28" s="928" t="s">
        <v>611</v>
      </c>
      <c r="C28" s="707" t="s">
        <v>612</v>
      </c>
      <c r="D28" s="353" t="s">
        <v>606</v>
      </c>
      <c r="E28" s="929">
        <v>1722</v>
      </c>
      <c r="F28" s="930">
        <v>1722</v>
      </c>
      <c r="G28" s="176">
        <v>1457</v>
      </c>
      <c r="H28" s="363">
        <f t="shared" si="6"/>
        <v>84.610917537746815</v>
      </c>
      <c r="I28" s="149">
        <f>G28/F28*100</f>
        <v>84.610917537746815</v>
      </c>
    </row>
    <row r="29" spans="1:10" s="45" customFormat="1" ht="25.5" x14ac:dyDescent="0.2">
      <c r="A29" s="927"/>
      <c r="B29" s="928" t="s">
        <v>613</v>
      </c>
      <c r="C29" s="707" t="s">
        <v>614</v>
      </c>
      <c r="D29" s="353" t="s">
        <v>606</v>
      </c>
      <c r="E29" s="929">
        <v>2228</v>
      </c>
      <c r="F29" s="930">
        <v>0</v>
      </c>
      <c r="G29" s="176">
        <v>0</v>
      </c>
      <c r="H29" s="363">
        <f t="shared" si="6"/>
        <v>0</v>
      </c>
      <c r="I29" s="366" t="s">
        <v>352</v>
      </c>
    </row>
    <row r="30" spans="1:10" s="45" customFormat="1" x14ac:dyDescent="0.2">
      <c r="A30" s="927"/>
      <c r="B30" s="928" t="s">
        <v>615</v>
      </c>
      <c r="C30" s="707" t="s">
        <v>616</v>
      </c>
      <c r="D30" s="353" t="s">
        <v>606</v>
      </c>
      <c r="E30" s="929">
        <v>0</v>
      </c>
      <c r="F30" s="930">
        <v>300</v>
      </c>
      <c r="G30" s="176">
        <v>0</v>
      </c>
      <c r="H30" s="363">
        <v>0</v>
      </c>
      <c r="I30" s="149">
        <f>G30/F30*100</f>
        <v>0</v>
      </c>
    </row>
    <row r="31" spans="1:10" s="45" customFormat="1" x14ac:dyDescent="0.2">
      <c r="A31" s="927"/>
      <c r="B31" s="928" t="s">
        <v>617</v>
      </c>
      <c r="C31" s="707" t="s">
        <v>618</v>
      </c>
      <c r="D31" s="353" t="s">
        <v>606</v>
      </c>
      <c r="E31" s="929">
        <v>0</v>
      </c>
      <c r="F31" s="930">
        <f>13500+8000</f>
        <v>21500</v>
      </c>
      <c r="G31" s="176">
        <v>2266</v>
      </c>
      <c r="H31" s="363" t="s">
        <v>352</v>
      </c>
      <c r="I31" s="149">
        <f t="shared" ref="I31:I63" si="7">G31/F31*100</f>
        <v>10.539534883720931</v>
      </c>
    </row>
    <row r="32" spans="1:10" s="45" customFormat="1" x14ac:dyDescent="0.2">
      <c r="A32" s="927"/>
      <c r="B32" s="928" t="s">
        <v>619</v>
      </c>
      <c r="C32" s="707" t="s">
        <v>620</v>
      </c>
      <c r="D32" s="353" t="s">
        <v>606</v>
      </c>
      <c r="E32" s="929">
        <v>0</v>
      </c>
      <c r="F32" s="930">
        <v>4724</v>
      </c>
      <c r="G32" s="176">
        <v>3543</v>
      </c>
      <c r="H32" s="363" t="s">
        <v>352</v>
      </c>
      <c r="I32" s="149">
        <f t="shared" si="7"/>
        <v>75</v>
      </c>
    </row>
    <row r="33" spans="1:9" s="45" customFormat="1" ht="15.75" customHeight="1" x14ac:dyDescent="0.2">
      <c r="A33" s="931"/>
      <c r="B33" s="445" t="s">
        <v>621</v>
      </c>
      <c r="C33" s="932" t="s">
        <v>622</v>
      </c>
      <c r="D33" s="353" t="s">
        <v>329</v>
      </c>
      <c r="E33" s="929">
        <v>350</v>
      </c>
      <c r="F33" s="178">
        <v>300</v>
      </c>
      <c r="G33" s="175">
        <v>299</v>
      </c>
      <c r="H33" s="363">
        <v>299</v>
      </c>
      <c r="I33" s="149">
        <f>G33/F33*100</f>
        <v>99.666666666666671</v>
      </c>
    </row>
    <row r="34" spans="1:9" s="45" customFormat="1" ht="24" customHeight="1" x14ac:dyDescent="0.2">
      <c r="A34" s="927"/>
      <c r="B34" s="928" t="s">
        <v>623</v>
      </c>
      <c r="C34" s="707" t="s">
        <v>624</v>
      </c>
      <c r="D34" s="353" t="s">
        <v>329</v>
      </c>
      <c r="E34" s="929">
        <v>869</v>
      </c>
      <c r="F34" s="930">
        <v>869</v>
      </c>
      <c r="G34" s="176">
        <v>840</v>
      </c>
      <c r="H34" s="363">
        <f>G34/E34*100</f>
        <v>96.662830840046027</v>
      </c>
      <c r="I34" s="149">
        <f>G34/F34*100</f>
        <v>96.662830840046027</v>
      </c>
    </row>
    <row r="35" spans="1:9" s="45" customFormat="1" x14ac:dyDescent="0.2">
      <c r="A35" s="933"/>
      <c r="B35" s="928" t="s">
        <v>625</v>
      </c>
      <c r="C35" s="932" t="s">
        <v>626</v>
      </c>
      <c r="D35" s="353" t="s">
        <v>329</v>
      </c>
      <c r="E35" s="929">
        <v>182</v>
      </c>
      <c r="F35" s="178">
        <v>182</v>
      </c>
      <c r="G35" s="175">
        <v>0</v>
      </c>
      <c r="H35" s="363">
        <f>G35/E35*100</f>
        <v>0</v>
      </c>
      <c r="I35" s="149">
        <f>G35/F35*100</f>
        <v>0</v>
      </c>
    </row>
    <row r="36" spans="1:9" s="45" customFormat="1" ht="15.75" customHeight="1" x14ac:dyDescent="0.2">
      <c r="A36" s="931"/>
      <c r="B36" s="445" t="s">
        <v>627</v>
      </c>
      <c r="C36" s="932" t="s">
        <v>628</v>
      </c>
      <c r="D36" s="353" t="s">
        <v>329</v>
      </c>
      <c r="E36" s="929">
        <v>0</v>
      </c>
      <c r="F36" s="178">
        <v>216.7</v>
      </c>
      <c r="G36" s="175">
        <v>217</v>
      </c>
      <c r="H36" s="363" t="s">
        <v>352</v>
      </c>
      <c r="I36" s="149">
        <f>G36/F36*100</f>
        <v>100.13844023996307</v>
      </c>
    </row>
    <row r="37" spans="1:9" s="45" customFormat="1" ht="15.75" customHeight="1" x14ac:dyDescent="0.2">
      <c r="A37" s="931"/>
      <c r="B37" s="445" t="s">
        <v>629</v>
      </c>
      <c r="C37" s="932" t="s">
        <v>630</v>
      </c>
      <c r="D37" s="353" t="s">
        <v>329</v>
      </c>
      <c r="E37" s="929">
        <v>0</v>
      </c>
      <c r="F37" s="178">
        <v>53</v>
      </c>
      <c r="G37" s="175">
        <v>46</v>
      </c>
      <c r="H37" s="363" t="s">
        <v>352</v>
      </c>
      <c r="I37" s="149">
        <f t="shared" ref="I37:I38" si="8">G37/F37*100</f>
        <v>86.79245283018868</v>
      </c>
    </row>
    <row r="38" spans="1:9" s="45" customFormat="1" ht="15.75" customHeight="1" x14ac:dyDescent="0.2">
      <c r="A38" s="931"/>
      <c r="B38" s="445" t="s">
        <v>631</v>
      </c>
      <c r="C38" s="932" t="s">
        <v>632</v>
      </c>
      <c r="D38" s="353" t="s">
        <v>329</v>
      </c>
      <c r="E38" s="929">
        <v>0</v>
      </c>
      <c r="F38" s="178">
        <v>114.7</v>
      </c>
      <c r="G38" s="175">
        <v>81</v>
      </c>
      <c r="H38" s="363" t="s">
        <v>352</v>
      </c>
      <c r="I38" s="149">
        <f t="shared" si="8"/>
        <v>70.619006102877066</v>
      </c>
    </row>
    <row r="39" spans="1:9" s="45" customFormat="1" ht="15" customHeight="1" thickBot="1" x14ac:dyDescent="0.25">
      <c r="A39" s="934"/>
      <c r="B39" s="935" t="s">
        <v>633</v>
      </c>
      <c r="C39" s="936" t="s">
        <v>634</v>
      </c>
      <c r="D39" s="937" t="s">
        <v>330</v>
      </c>
      <c r="E39" s="938">
        <v>6793</v>
      </c>
      <c r="F39" s="418">
        <v>0</v>
      </c>
      <c r="G39" s="733">
        <v>0</v>
      </c>
      <c r="H39" s="939">
        <f>G39/E39*100</f>
        <v>0</v>
      </c>
      <c r="I39" s="734" t="s">
        <v>352</v>
      </c>
    </row>
    <row r="40" spans="1:9" s="45" customFormat="1" ht="19.5" customHeight="1" x14ac:dyDescent="0.25">
      <c r="A40" s="940"/>
      <c r="B40" s="941"/>
      <c r="C40" s="942"/>
      <c r="D40" s="943"/>
      <c r="E40" s="944"/>
      <c r="F40" s="945"/>
      <c r="G40" s="946"/>
      <c r="H40" s="947"/>
      <c r="I40" s="947"/>
    </row>
    <row r="41" spans="1:9" s="45" customFormat="1" ht="19.5" customHeight="1" thickBot="1" x14ac:dyDescent="0.3">
      <c r="A41" s="940"/>
      <c r="B41" s="941"/>
      <c r="C41" s="942"/>
      <c r="D41" s="943"/>
      <c r="E41" s="944"/>
      <c r="F41" s="945"/>
      <c r="G41" s="946"/>
      <c r="H41" s="947"/>
      <c r="I41" s="13" t="s">
        <v>635</v>
      </c>
    </row>
    <row r="42" spans="1:9" s="45" customFormat="1" ht="19.5" customHeight="1" x14ac:dyDescent="0.2">
      <c r="A42" s="56" t="s">
        <v>1</v>
      </c>
      <c r="B42" s="18" t="s">
        <v>2</v>
      </c>
      <c r="C42" s="57" t="s">
        <v>3</v>
      </c>
      <c r="D42" s="58"/>
      <c r="E42" s="18" t="s">
        <v>4</v>
      </c>
      <c r="F42" s="18" t="s">
        <v>290</v>
      </c>
      <c r="G42" s="19" t="s">
        <v>285</v>
      </c>
      <c r="H42" s="18" t="s">
        <v>286</v>
      </c>
      <c r="I42" s="79" t="s">
        <v>286</v>
      </c>
    </row>
    <row r="43" spans="1:9" s="45" customFormat="1" ht="19.5" customHeight="1" x14ac:dyDescent="0.2">
      <c r="A43" s="59" t="s">
        <v>5</v>
      </c>
      <c r="B43" s="23" t="s">
        <v>6</v>
      </c>
      <c r="C43" s="433" t="s">
        <v>7</v>
      </c>
      <c r="D43" s="60" t="s">
        <v>8</v>
      </c>
      <c r="E43" s="23" t="s">
        <v>289</v>
      </c>
      <c r="F43" s="23" t="s">
        <v>291</v>
      </c>
      <c r="G43" s="24" t="s">
        <v>354</v>
      </c>
      <c r="H43" s="23" t="s">
        <v>287</v>
      </c>
      <c r="I43" s="55" t="s">
        <v>288</v>
      </c>
    </row>
    <row r="44" spans="1:9" s="45" customFormat="1" ht="19.5" customHeight="1" thickBot="1" x14ac:dyDescent="0.25">
      <c r="A44" s="61" t="s">
        <v>9</v>
      </c>
      <c r="B44" s="29" t="s">
        <v>10</v>
      </c>
      <c r="C44" s="62"/>
      <c r="D44" s="63"/>
      <c r="E44" s="29">
        <v>2020</v>
      </c>
      <c r="F44" s="461">
        <v>44196</v>
      </c>
      <c r="G44" s="461">
        <v>44196</v>
      </c>
      <c r="H44" s="461" t="s">
        <v>225</v>
      </c>
      <c r="I44" s="30" t="s">
        <v>225</v>
      </c>
    </row>
    <row r="45" spans="1:9" s="45" customFormat="1" ht="19.5" customHeight="1" x14ac:dyDescent="0.25">
      <c r="A45" s="64" t="s">
        <v>295</v>
      </c>
      <c r="B45" s="65"/>
      <c r="C45" s="66"/>
      <c r="D45" s="67"/>
      <c r="E45" s="68"/>
      <c r="F45" s="69"/>
      <c r="G45" s="70"/>
      <c r="H45" s="34"/>
      <c r="I45" s="71"/>
    </row>
    <row r="46" spans="1:9" s="45" customFormat="1" ht="25.5" x14ac:dyDescent="0.2">
      <c r="A46" s="931"/>
      <c r="B46" s="445" t="s">
        <v>636</v>
      </c>
      <c r="C46" s="932" t="s">
        <v>637</v>
      </c>
      <c r="D46" s="353" t="s">
        <v>330</v>
      </c>
      <c r="E46" s="929">
        <v>2500</v>
      </c>
      <c r="F46" s="178">
        <v>0</v>
      </c>
      <c r="G46" s="175">
        <v>0</v>
      </c>
      <c r="H46" s="363">
        <f>G46/E46*100</f>
        <v>0</v>
      </c>
      <c r="I46" s="366" t="s">
        <v>352</v>
      </c>
    </row>
    <row r="47" spans="1:9" s="45" customFormat="1" ht="15" customHeight="1" x14ac:dyDescent="0.2">
      <c r="A47" s="933"/>
      <c r="B47" s="928" t="s">
        <v>638</v>
      </c>
      <c r="C47" s="932" t="s">
        <v>639</v>
      </c>
      <c r="D47" s="353" t="s">
        <v>330</v>
      </c>
      <c r="E47" s="929">
        <v>2230</v>
      </c>
      <c r="F47" s="178">
        <v>2930</v>
      </c>
      <c r="G47" s="175">
        <v>2930</v>
      </c>
      <c r="H47" s="363">
        <f>G47/E47*100</f>
        <v>131.39013452914799</v>
      </c>
      <c r="I47" s="149">
        <f>G47/F47*100</f>
        <v>100</v>
      </c>
    </row>
    <row r="48" spans="1:9" s="45" customFormat="1" ht="25.5" x14ac:dyDescent="0.2">
      <c r="A48" s="927"/>
      <c r="B48" s="928" t="s">
        <v>640</v>
      </c>
      <c r="C48" s="707" t="s">
        <v>641</v>
      </c>
      <c r="D48" s="353" t="s">
        <v>330</v>
      </c>
      <c r="E48" s="929">
        <v>2355</v>
      </c>
      <c r="F48" s="930">
        <v>2355</v>
      </c>
      <c r="G48" s="176">
        <v>30</v>
      </c>
      <c r="H48" s="363">
        <f t="shared" ref="H48:H63" si="9">G48/E48*100</f>
        <v>1.2738853503184715</v>
      </c>
      <c r="I48" s="149">
        <f t="shared" si="7"/>
        <v>1.2738853503184715</v>
      </c>
    </row>
    <row r="49" spans="1:9" s="45" customFormat="1" ht="14.25" customHeight="1" x14ac:dyDescent="0.2">
      <c r="A49" s="927"/>
      <c r="B49" s="928" t="s">
        <v>642</v>
      </c>
      <c r="C49" s="707" t="s">
        <v>643</v>
      </c>
      <c r="D49" s="353" t="s">
        <v>330</v>
      </c>
      <c r="E49" s="929">
        <v>1000</v>
      </c>
      <c r="F49" s="930">
        <v>0</v>
      </c>
      <c r="G49" s="176">
        <v>0</v>
      </c>
      <c r="H49" s="363">
        <f>G49/E49*100</f>
        <v>0</v>
      </c>
      <c r="I49" s="366" t="s">
        <v>352</v>
      </c>
    </row>
    <row r="50" spans="1:9" s="45" customFormat="1" x14ac:dyDescent="0.2">
      <c r="A50" s="931"/>
      <c r="B50" s="445" t="s">
        <v>644</v>
      </c>
      <c r="C50" s="932" t="s">
        <v>645</v>
      </c>
      <c r="D50" s="353" t="s">
        <v>330</v>
      </c>
      <c r="E50" s="929">
        <v>2201</v>
      </c>
      <c r="F50" s="178">
        <v>1785.7</v>
      </c>
      <c r="G50" s="175">
        <v>755</v>
      </c>
      <c r="H50" s="363">
        <f>G50/E50*100</f>
        <v>34.302589731940024</v>
      </c>
      <c r="I50" s="149">
        <f>G50/F50*100</f>
        <v>42.280338242705938</v>
      </c>
    </row>
    <row r="51" spans="1:9" s="45" customFormat="1" x14ac:dyDescent="0.2">
      <c r="A51" s="948"/>
      <c r="B51" s="454" t="s">
        <v>646</v>
      </c>
      <c r="C51" s="949" t="s">
        <v>647</v>
      </c>
      <c r="D51" s="950" t="s">
        <v>330</v>
      </c>
      <c r="E51" s="456">
        <v>0</v>
      </c>
      <c r="F51" s="457">
        <v>628.5</v>
      </c>
      <c r="G51" s="276">
        <v>628</v>
      </c>
      <c r="H51" s="363" t="s">
        <v>352</v>
      </c>
      <c r="I51" s="149">
        <f t="shared" ref="I51" si="10">G51/F51*100</f>
        <v>99.920445505171045</v>
      </c>
    </row>
    <row r="52" spans="1:9" s="45" customFormat="1" ht="25.5" customHeight="1" x14ac:dyDescent="0.2">
      <c r="A52" s="951"/>
      <c r="B52" s="454" t="s">
        <v>648</v>
      </c>
      <c r="C52" s="952" t="s">
        <v>649</v>
      </c>
      <c r="D52" s="950" t="s">
        <v>330</v>
      </c>
      <c r="E52" s="456">
        <v>0</v>
      </c>
      <c r="F52" s="457">
        <v>163.5</v>
      </c>
      <c r="G52" s="276">
        <v>0</v>
      </c>
      <c r="H52" s="363" t="s">
        <v>352</v>
      </c>
      <c r="I52" s="460">
        <f>G52/F52*100</f>
        <v>0</v>
      </c>
    </row>
    <row r="53" spans="1:9" s="45" customFormat="1" ht="15" customHeight="1" x14ac:dyDescent="0.2">
      <c r="A53" s="951"/>
      <c r="B53" s="454" t="s">
        <v>650</v>
      </c>
      <c r="C53" s="949" t="s">
        <v>651</v>
      </c>
      <c r="D53" s="950" t="s">
        <v>330</v>
      </c>
      <c r="E53" s="456">
        <v>0</v>
      </c>
      <c r="F53" s="457">
        <v>110</v>
      </c>
      <c r="G53" s="276">
        <v>0</v>
      </c>
      <c r="H53" s="363" t="s">
        <v>352</v>
      </c>
      <c r="I53" s="460">
        <f t="shared" ref="I53:I59" si="11">G53/F53*100</f>
        <v>0</v>
      </c>
    </row>
    <row r="54" spans="1:9" s="45" customFormat="1" ht="15" customHeight="1" x14ac:dyDescent="0.2">
      <c r="A54" s="951"/>
      <c r="B54" s="454" t="s">
        <v>652</v>
      </c>
      <c r="C54" s="949" t="s">
        <v>653</v>
      </c>
      <c r="D54" s="950" t="s">
        <v>330</v>
      </c>
      <c r="E54" s="456">
        <v>0</v>
      </c>
      <c r="F54" s="457">
        <v>2187.4</v>
      </c>
      <c r="G54" s="276">
        <v>0</v>
      </c>
      <c r="H54" s="363" t="s">
        <v>352</v>
      </c>
      <c r="I54" s="460">
        <f t="shared" si="11"/>
        <v>0</v>
      </c>
    </row>
    <row r="55" spans="1:9" s="45" customFormat="1" ht="15" customHeight="1" x14ac:dyDescent="0.2">
      <c r="A55" s="951"/>
      <c r="B55" s="454" t="s">
        <v>654</v>
      </c>
      <c r="C55" s="949" t="s">
        <v>655</v>
      </c>
      <c r="D55" s="950" t="s">
        <v>330</v>
      </c>
      <c r="E55" s="456">
        <v>0</v>
      </c>
      <c r="F55" s="457">
        <v>60.4</v>
      </c>
      <c r="G55" s="276">
        <v>0</v>
      </c>
      <c r="H55" s="363" t="s">
        <v>352</v>
      </c>
      <c r="I55" s="460">
        <f t="shared" si="11"/>
        <v>0</v>
      </c>
    </row>
    <row r="56" spans="1:9" s="45" customFormat="1" ht="15" customHeight="1" x14ac:dyDescent="0.2">
      <c r="A56" s="951"/>
      <c r="B56" s="454" t="s">
        <v>656</v>
      </c>
      <c r="C56" s="949" t="s">
        <v>657</v>
      </c>
      <c r="D56" s="950" t="s">
        <v>330</v>
      </c>
      <c r="E56" s="456">
        <v>0</v>
      </c>
      <c r="F56" s="457">
        <f>300+200</f>
        <v>500</v>
      </c>
      <c r="G56" s="276">
        <v>94</v>
      </c>
      <c r="H56" s="363" t="s">
        <v>352</v>
      </c>
      <c r="I56" s="460">
        <f t="shared" si="11"/>
        <v>18.8</v>
      </c>
    </row>
    <row r="57" spans="1:9" s="45" customFormat="1" ht="15" customHeight="1" x14ac:dyDescent="0.2">
      <c r="A57" s="951"/>
      <c r="B57" s="454" t="s">
        <v>658</v>
      </c>
      <c r="C57" s="949" t="s">
        <v>659</v>
      </c>
      <c r="D57" s="950" t="s">
        <v>330</v>
      </c>
      <c r="E57" s="456">
        <v>0</v>
      </c>
      <c r="F57" s="457">
        <v>4728</v>
      </c>
      <c r="G57" s="276">
        <v>0</v>
      </c>
      <c r="H57" s="363" t="s">
        <v>352</v>
      </c>
      <c r="I57" s="460">
        <f t="shared" si="11"/>
        <v>0</v>
      </c>
    </row>
    <row r="58" spans="1:9" s="45" customFormat="1" ht="25.5" customHeight="1" x14ac:dyDescent="0.2">
      <c r="A58" s="951"/>
      <c r="B58" s="454" t="s">
        <v>660</v>
      </c>
      <c r="C58" s="949" t="s">
        <v>661</v>
      </c>
      <c r="D58" s="950" t="s">
        <v>330</v>
      </c>
      <c r="E58" s="456">
        <v>0</v>
      </c>
      <c r="F58" s="457">
        <v>2921</v>
      </c>
      <c r="G58" s="276">
        <v>103</v>
      </c>
      <c r="H58" s="363" t="s">
        <v>352</v>
      </c>
      <c r="I58" s="460">
        <f t="shared" si="11"/>
        <v>3.5261896610749743</v>
      </c>
    </row>
    <row r="59" spans="1:9" s="45" customFormat="1" ht="15" customHeight="1" x14ac:dyDescent="0.2">
      <c r="A59" s="951"/>
      <c r="B59" s="454" t="s">
        <v>662</v>
      </c>
      <c r="C59" s="949" t="s">
        <v>663</v>
      </c>
      <c r="D59" s="950" t="s">
        <v>330</v>
      </c>
      <c r="E59" s="456">
        <v>0</v>
      </c>
      <c r="F59" s="457">
        <v>6000</v>
      </c>
      <c r="G59" s="276">
        <v>0</v>
      </c>
      <c r="H59" s="363" t="s">
        <v>352</v>
      </c>
      <c r="I59" s="460">
        <f t="shared" si="11"/>
        <v>0</v>
      </c>
    </row>
    <row r="60" spans="1:9" s="45" customFormat="1" ht="25.5" x14ac:dyDescent="0.2">
      <c r="A60" s="927"/>
      <c r="B60" s="928" t="s">
        <v>664</v>
      </c>
      <c r="C60" s="707" t="s">
        <v>665</v>
      </c>
      <c r="D60" s="353" t="s">
        <v>330</v>
      </c>
      <c r="E60" s="929">
        <v>6000</v>
      </c>
      <c r="F60" s="930">
        <v>8365.7999999999993</v>
      </c>
      <c r="G60" s="176">
        <v>7742</v>
      </c>
      <c r="H60" s="363">
        <f>G60/E60*100</f>
        <v>129.03333333333333</v>
      </c>
      <c r="I60" s="149">
        <f>G60/F60*100</f>
        <v>92.54345071601044</v>
      </c>
    </row>
    <row r="61" spans="1:9" s="45" customFormat="1" ht="25.5" x14ac:dyDescent="0.2">
      <c r="A61" s="927"/>
      <c r="B61" s="928" t="s">
        <v>666</v>
      </c>
      <c r="C61" s="707" t="s">
        <v>667</v>
      </c>
      <c r="D61" s="353" t="s">
        <v>330</v>
      </c>
      <c r="E61" s="929">
        <v>0</v>
      </c>
      <c r="F61" s="930">
        <v>22300</v>
      </c>
      <c r="G61" s="176">
        <v>1019</v>
      </c>
      <c r="H61" s="363" t="s">
        <v>352</v>
      </c>
      <c r="I61" s="149">
        <f>G61/F61*100</f>
        <v>4.5695067264573996</v>
      </c>
    </row>
    <row r="62" spans="1:9" s="45" customFormat="1" ht="26.25" thickBot="1" x14ac:dyDescent="0.25">
      <c r="A62" s="931"/>
      <c r="B62" s="445" t="s">
        <v>668</v>
      </c>
      <c r="C62" s="932" t="s">
        <v>669</v>
      </c>
      <c r="D62" s="353" t="s">
        <v>330</v>
      </c>
      <c r="E62" s="177">
        <v>0</v>
      </c>
      <c r="F62" s="178">
        <v>114</v>
      </c>
      <c r="G62" s="175">
        <v>114</v>
      </c>
      <c r="H62" s="363" t="s">
        <v>352</v>
      </c>
      <c r="I62" s="149">
        <f t="shared" si="7"/>
        <v>100</v>
      </c>
    </row>
    <row r="63" spans="1:9" ht="16.5" thickBot="1" x14ac:dyDescent="0.3">
      <c r="A63" s="1136" t="s">
        <v>319</v>
      </c>
      <c r="B63" s="1137"/>
      <c r="C63" s="1138"/>
      <c r="D63" s="372"/>
      <c r="E63" s="284">
        <f>E24</f>
        <v>40258</v>
      </c>
      <c r="F63" s="285">
        <f t="shared" ref="F63:G63" si="12">F24</f>
        <v>88037.7</v>
      </c>
      <c r="G63" s="284">
        <f t="shared" si="12"/>
        <v>23067</v>
      </c>
      <c r="H63" s="316">
        <f t="shared" si="9"/>
        <v>57.297928362064688</v>
      </c>
      <c r="I63" s="317">
        <f t="shared" si="7"/>
        <v>26.201275135538527</v>
      </c>
    </row>
    <row r="64" spans="1:9" ht="15.75" thickBot="1" x14ac:dyDescent="0.3">
      <c r="F64" s="10"/>
    </row>
    <row r="65" spans="1:9" ht="16.5" thickBot="1" x14ac:dyDescent="0.3">
      <c r="A65" s="1136" t="s">
        <v>324</v>
      </c>
      <c r="B65" s="1137"/>
      <c r="C65" s="1138"/>
      <c r="D65" s="372"/>
      <c r="E65" s="284">
        <f>E17+E63</f>
        <v>57062</v>
      </c>
      <c r="F65" s="285">
        <f>F17+F63</f>
        <v>120912.29999999999</v>
      </c>
      <c r="G65" s="284">
        <f>G17+G63</f>
        <v>54272</v>
      </c>
      <c r="H65" s="272">
        <f t="shared" ref="H65" si="13">G65/E65*100</f>
        <v>95.110581472783991</v>
      </c>
      <c r="I65" s="273">
        <f t="shared" ref="I65" si="14">G65/F65*100</f>
        <v>44.885425221420824</v>
      </c>
    </row>
  </sheetData>
  <mergeCells count="5">
    <mergeCell ref="A1:D1"/>
    <mergeCell ref="B15:C15"/>
    <mergeCell ref="A17:C17"/>
    <mergeCell ref="A63:C63"/>
    <mergeCell ref="A65:C65"/>
  </mergeCells>
  <printOptions horizontalCentered="1"/>
  <pageMargins left="0" right="0" top="0.39370078740157483" bottom="0" header="0" footer="0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BE197-60CA-4519-AF0F-DE409BF9EE08}">
  <dimension ref="A2:P119"/>
  <sheetViews>
    <sheetView topLeftCell="A94" zoomScaleNormal="100" workbookViewId="0">
      <selection activeCell="N109" sqref="N109"/>
    </sheetView>
  </sheetViews>
  <sheetFormatPr defaultRowHeight="15" x14ac:dyDescent="0.25"/>
  <cols>
    <col min="1" max="1" width="9.85546875" style="1" customWidth="1"/>
    <col min="2" max="2" width="12.85546875" style="1" customWidth="1"/>
    <col min="3" max="3" width="44.28515625" style="1" customWidth="1"/>
    <col min="4" max="4" width="49.42578125" style="1" customWidth="1"/>
    <col min="5" max="5" width="14" style="1" customWidth="1"/>
    <col min="6" max="6" width="15.7109375" style="1" customWidth="1"/>
    <col min="7" max="7" width="11.5703125" style="1" customWidth="1"/>
    <col min="8" max="8" width="9.28515625" style="1" customWidth="1"/>
    <col min="9" max="9" width="8.5703125" style="1" customWidth="1"/>
    <col min="10" max="11" width="9.140625" style="1"/>
    <col min="12" max="12" width="11.42578125" style="1" customWidth="1"/>
    <col min="13" max="16384" width="9.140625" style="1"/>
  </cols>
  <sheetData>
    <row r="2" spans="1:9" ht="14.25" customHeight="1" thickBot="1" x14ac:dyDescent="0.3">
      <c r="A2" s="1142" t="s">
        <v>160</v>
      </c>
      <c r="B2" s="1142"/>
      <c r="C2" s="1142"/>
      <c r="D2" s="1142"/>
      <c r="I2" s="13" t="s">
        <v>670</v>
      </c>
    </row>
    <row r="3" spans="1:9" ht="15" customHeight="1" x14ac:dyDescent="0.25">
      <c r="A3" s="36" t="s">
        <v>1</v>
      </c>
      <c r="B3" s="37" t="s">
        <v>2</v>
      </c>
      <c r="C3" s="38" t="s">
        <v>3</v>
      </c>
      <c r="D3" s="39"/>
      <c r="E3" s="18" t="s">
        <v>4</v>
      </c>
      <c r="F3" s="18" t="s">
        <v>290</v>
      </c>
      <c r="G3" s="19" t="s">
        <v>285</v>
      </c>
      <c r="H3" s="18" t="s">
        <v>286</v>
      </c>
      <c r="I3" s="79" t="s">
        <v>286</v>
      </c>
    </row>
    <row r="4" spans="1:9" ht="15" customHeight="1" x14ac:dyDescent="0.25">
      <c r="A4" s="41" t="s">
        <v>5</v>
      </c>
      <c r="B4" s="42" t="s">
        <v>6</v>
      </c>
      <c r="C4" s="774" t="s">
        <v>7</v>
      </c>
      <c r="D4" s="43" t="s">
        <v>8</v>
      </c>
      <c r="E4" s="23" t="s">
        <v>289</v>
      </c>
      <c r="F4" s="23" t="s">
        <v>291</v>
      </c>
      <c r="G4" s="24" t="s">
        <v>354</v>
      </c>
      <c r="H4" s="23" t="s">
        <v>287</v>
      </c>
      <c r="I4" s="55" t="s">
        <v>288</v>
      </c>
    </row>
    <row r="5" spans="1:9" ht="15" customHeight="1" thickBot="1" x14ac:dyDescent="0.3">
      <c r="A5" s="5" t="s">
        <v>9</v>
      </c>
      <c r="B5" s="6" t="s">
        <v>10</v>
      </c>
      <c r="C5" s="7"/>
      <c r="D5" s="8"/>
      <c r="E5" s="29">
        <v>2020</v>
      </c>
      <c r="F5" s="461">
        <f>[1]Kap.01!F11</f>
        <v>44196</v>
      </c>
      <c r="G5" s="461">
        <f>[1]Kap.01!G11</f>
        <v>44196</v>
      </c>
      <c r="H5" s="461" t="s">
        <v>225</v>
      </c>
      <c r="I5" s="30" t="s">
        <v>225</v>
      </c>
    </row>
    <row r="6" spans="1:9" ht="18.75" customHeight="1" x14ac:dyDescent="0.25">
      <c r="A6" s="953" t="s">
        <v>11</v>
      </c>
      <c r="B6" s="954"/>
      <c r="C6" s="955"/>
      <c r="D6" s="956"/>
      <c r="E6" s="957"/>
      <c r="F6" s="958"/>
      <c r="G6" s="958"/>
      <c r="H6" s="958"/>
      <c r="I6" s="71"/>
    </row>
    <row r="7" spans="1:9" ht="15" customHeight="1" x14ac:dyDescent="0.25">
      <c r="A7" s="291" t="s">
        <v>161</v>
      </c>
      <c r="B7" s="1143" t="s">
        <v>162</v>
      </c>
      <c r="C7" s="1144"/>
      <c r="D7" s="292"/>
      <c r="E7" s="112">
        <f>E8+E23+E31</f>
        <v>230735</v>
      </c>
      <c r="F7" s="113">
        <f t="shared" ref="F7:G7" si="0">F8+F23+F31</f>
        <v>250926.7</v>
      </c>
      <c r="G7" s="112">
        <f t="shared" si="0"/>
        <v>226393</v>
      </c>
      <c r="H7" s="173">
        <f t="shared" ref="H7:H70" si="1">G7/E7*100</f>
        <v>98.118187531150454</v>
      </c>
      <c r="I7" s="384">
        <f>G7/F7*100</f>
        <v>90.222762264836703</v>
      </c>
    </row>
    <row r="8" spans="1:9" ht="15" customHeight="1" x14ac:dyDescent="0.25">
      <c r="A8" s="291"/>
      <c r="B8" s="659"/>
      <c r="C8" s="959"/>
      <c r="D8" s="292" t="s">
        <v>163</v>
      </c>
      <c r="E8" s="112">
        <f>SUM(E9:E22)</f>
        <v>210251</v>
      </c>
      <c r="F8" s="113">
        <f t="shared" ref="F8:G8" si="2">SUM(F9:F22)</f>
        <v>230377.40000000002</v>
      </c>
      <c r="G8" s="112">
        <f t="shared" si="2"/>
        <v>206339</v>
      </c>
      <c r="H8" s="173">
        <f t="shared" si="1"/>
        <v>98.139366756876299</v>
      </c>
      <c r="I8" s="384">
        <f t="shared" ref="I8:I71" si="3">G8/F8*100</f>
        <v>89.565643157705566</v>
      </c>
    </row>
    <row r="9" spans="1:9" ht="15" customHeight="1" x14ac:dyDescent="0.25">
      <c r="A9" s="960"/>
      <c r="B9" s="961"/>
      <c r="C9" s="962"/>
      <c r="D9" s="963" t="s">
        <v>164</v>
      </c>
      <c r="E9" s="126">
        <v>142200</v>
      </c>
      <c r="F9" s="385">
        <v>156798.70000000001</v>
      </c>
      <c r="G9" s="386">
        <v>143438</v>
      </c>
      <c r="H9" s="843">
        <f t="shared" si="1"/>
        <v>100.87060478199719</v>
      </c>
      <c r="I9" s="388">
        <f t="shared" si="3"/>
        <v>91.479074762737184</v>
      </c>
    </row>
    <row r="10" spans="1:9" ht="15" customHeight="1" x14ac:dyDescent="0.25">
      <c r="A10" s="960"/>
      <c r="B10" s="961"/>
      <c r="C10" s="962"/>
      <c r="D10" s="963" t="s">
        <v>165</v>
      </c>
      <c r="E10" s="126">
        <v>9000</v>
      </c>
      <c r="F10" s="385">
        <v>9000</v>
      </c>
      <c r="G10" s="386">
        <v>6832</v>
      </c>
      <c r="H10" s="843">
        <f t="shared" si="1"/>
        <v>75.911111111111111</v>
      </c>
      <c r="I10" s="388">
        <f t="shared" si="3"/>
        <v>75.911111111111111</v>
      </c>
    </row>
    <row r="11" spans="1:9" ht="15" customHeight="1" x14ac:dyDescent="0.25">
      <c r="A11" s="960"/>
      <c r="B11" s="961"/>
      <c r="C11" s="962"/>
      <c r="D11" s="963" t="s">
        <v>168</v>
      </c>
      <c r="E11" s="126">
        <v>1000</v>
      </c>
      <c r="F11" s="385">
        <v>1000</v>
      </c>
      <c r="G11" s="386">
        <v>328</v>
      </c>
      <c r="H11" s="843">
        <f t="shared" si="1"/>
        <v>32.800000000000004</v>
      </c>
      <c r="I11" s="388">
        <f t="shared" si="3"/>
        <v>32.800000000000004</v>
      </c>
    </row>
    <row r="12" spans="1:9" ht="15" customHeight="1" x14ac:dyDescent="0.25">
      <c r="A12" s="960"/>
      <c r="B12" s="961"/>
      <c r="C12" s="962"/>
      <c r="D12" s="963" t="s">
        <v>169</v>
      </c>
      <c r="E12" s="126">
        <v>37700</v>
      </c>
      <c r="F12" s="385">
        <v>41301.5</v>
      </c>
      <c r="G12" s="386">
        <v>37048</v>
      </c>
      <c r="H12" s="843">
        <f t="shared" si="1"/>
        <v>98.270557029177724</v>
      </c>
      <c r="I12" s="388">
        <f t="shared" si="3"/>
        <v>89.701342566250617</v>
      </c>
    </row>
    <row r="13" spans="1:9" ht="15" customHeight="1" x14ac:dyDescent="0.25">
      <c r="A13" s="960"/>
      <c r="B13" s="961"/>
      <c r="C13" s="962"/>
      <c r="D13" s="963" t="s">
        <v>171</v>
      </c>
      <c r="E13" s="126">
        <v>13600</v>
      </c>
      <c r="F13" s="385">
        <v>14930.1</v>
      </c>
      <c r="G13" s="386">
        <v>13449</v>
      </c>
      <c r="H13" s="843">
        <f>G13/E13*100</f>
        <v>98.889705882352942</v>
      </c>
      <c r="I13" s="388">
        <f t="shared" si="3"/>
        <v>90.079771736291121</v>
      </c>
    </row>
    <row r="14" spans="1:9" ht="15" customHeight="1" x14ac:dyDescent="0.25">
      <c r="A14" s="960"/>
      <c r="B14" s="961"/>
      <c r="C14" s="962"/>
      <c r="D14" s="963" t="s">
        <v>172</v>
      </c>
      <c r="E14" s="126">
        <v>700</v>
      </c>
      <c r="F14" s="385">
        <v>700</v>
      </c>
      <c r="G14" s="386">
        <v>675</v>
      </c>
      <c r="H14" s="843">
        <f>G14/E14*100</f>
        <v>96.428571428571431</v>
      </c>
      <c r="I14" s="388">
        <f t="shared" si="3"/>
        <v>96.428571428571431</v>
      </c>
    </row>
    <row r="15" spans="1:9" ht="15" customHeight="1" x14ac:dyDescent="0.25">
      <c r="A15" s="960"/>
      <c r="B15" s="961"/>
      <c r="C15" s="962"/>
      <c r="D15" s="963" t="s">
        <v>116</v>
      </c>
      <c r="E15" s="126">
        <v>2400</v>
      </c>
      <c r="F15" s="385">
        <v>2643.7</v>
      </c>
      <c r="G15" s="386">
        <v>977</v>
      </c>
      <c r="H15" s="843">
        <f>G15/E15*100</f>
        <v>40.708333333333336</v>
      </c>
      <c r="I15" s="388">
        <f t="shared" si="3"/>
        <v>36.955781669629687</v>
      </c>
    </row>
    <row r="16" spans="1:9" ht="15" customHeight="1" x14ac:dyDescent="0.25">
      <c r="A16" s="960"/>
      <c r="B16" s="961"/>
      <c r="C16" s="962"/>
      <c r="D16" s="963" t="s">
        <v>173</v>
      </c>
      <c r="E16" s="126">
        <v>20</v>
      </c>
      <c r="F16" s="385">
        <v>20</v>
      </c>
      <c r="G16" s="386">
        <v>0</v>
      </c>
      <c r="H16" s="843">
        <f>G16/E16*100</f>
        <v>0</v>
      </c>
      <c r="I16" s="388">
        <f t="shared" si="3"/>
        <v>0</v>
      </c>
    </row>
    <row r="17" spans="1:10" ht="15" customHeight="1" x14ac:dyDescent="0.25">
      <c r="A17" s="960"/>
      <c r="B17" s="961"/>
      <c r="C17" s="962" t="s">
        <v>166</v>
      </c>
      <c r="D17" s="963" t="s">
        <v>262</v>
      </c>
      <c r="E17" s="126">
        <v>100</v>
      </c>
      <c r="F17" s="385">
        <v>100</v>
      </c>
      <c r="G17" s="386">
        <v>3</v>
      </c>
      <c r="H17" s="843">
        <f>G17/E17*100</f>
        <v>3</v>
      </c>
      <c r="I17" s="388">
        <f t="shared" si="3"/>
        <v>3</v>
      </c>
    </row>
    <row r="18" spans="1:10" ht="15" customHeight="1" x14ac:dyDescent="0.25">
      <c r="A18" s="960"/>
      <c r="B18" s="961"/>
      <c r="C18" s="962"/>
      <c r="D18" s="963" t="s">
        <v>189</v>
      </c>
      <c r="E18" s="126">
        <v>0</v>
      </c>
      <c r="F18" s="385">
        <v>146.1</v>
      </c>
      <c r="G18" s="386">
        <v>146</v>
      </c>
      <c r="H18" s="840" t="s">
        <v>352</v>
      </c>
      <c r="I18" s="388">
        <f t="shared" si="3"/>
        <v>99.931553730321696</v>
      </c>
      <c r="J18" s="880"/>
    </row>
    <row r="19" spans="1:10" ht="30" customHeight="1" x14ac:dyDescent="0.25">
      <c r="A19" s="964"/>
      <c r="B19" s="965"/>
      <c r="C19" s="966"/>
      <c r="D19" s="967" t="s">
        <v>671</v>
      </c>
      <c r="E19" s="308">
        <v>400</v>
      </c>
      <c r="F19" s="968">
        <v>426.3</v>
      </c>
      <c r="G19" s="969">
        <v>426</v>
      </c>
      <c r="H19" s="387">
        <f>G19/E19*100</f>
        <v>106.5</v>
      </c>
      <c r="I19" s="651">
        <f t="shared" si="3"/>
        <v>99.929627023223077</v>
      </c>
    </row>
    <row r="20" spans="1:10" ht="15" customHeight="1" x14ac:dyDescent="0.25">
      <c r="A20" s="960"/>
      <c r="B20" s="961"/>
      <c r="C20" s="962"/>
      <c r="D20" s="963" t="s">
        <v>170</v>
      </c>
      <c r="E20" s="126">
        <v>750</v>
      </c>
      <c r="F20" s="385">
        <v>930</v>
      </c>
      <c r="G20" s="386">
        <v>893</v>
      </c>
      <c r="H20" s="843">
        <f t="shared" si="1"/>
        <v>119.06666666666668</v>
      </c>
      <c r="I20" s="388">
        <f t="shared" si="3"/>
        <v>96.021505376344081</v>
      </c>
    </row>
    <row r="21" spans="1:10" ht="15" customHeight="1" x14ac:dyDescent="0.25">
      <c r="A21" s="960"/>
      <c r="B21" s="970" t="s">
        <v>224</v>
      </c>
      <c r="C21" s="962" t="s">
        <v>166</v>
      </c>
      <c r="D21" s="963" t="s">
        <v>167</v>
      </c>
      <c r="E21" s="126">
        <v>281</v>
      </c>
      <c r="F21" s="385">
        <v>281</v>
      </c>
      <c r="G21" s="386">
        <v>268</v>
      </c>
      <c r="H21" s="843">
        <f>G21/E21*100</f>
        <v>95.37366548042705</v>
      </c>
      <c r="I21" s="388">
        <f>G21/F21*100</f>
        <v>95.37366548042705</v>
      </c>
    </row>
    <row r="22" spans="1:10" ht="15" customHeight="1" x14ac:dyDescent="0.25">
      <c r="A22" s="960"/>
      <c r="B22" s="961"/>
      <c r="C22" s="962" t="s">
        <v>166</v>
      </c>
      <c r="D22" s="963" t="s">
        <v>174</v>
      </c>
      <c r="E22" s="126">
        <v>2100</v>
      </c>
      <c r="F22" s="385">
        <v>2100</v>
      </c>
      <c r="G22" s="386">
        <v>1856</v>
      </c>
      <c r="H22" s="843">
        <f t="shared" si="1"/>
        <v>88.38095238095238</v>
      </c>
      <c r="I22" s="388">
        <f t="shared" si="3"/>
        <v>88.38095238095238</v>
      </c>
    </row>
    <row r="23" spans="1:10" ht="15" customHeight="1" x14ac:dyDescent="0.25">
      <c r="A23" s="291"/>
      <c r="B23" s="659"/>
      <c r="C23" s="959"/>
      <c r="D23" s="292" t="s">
        <v>175</v>
      </c>
      <c r="E23" s="112">
        <f>SUM(E24:E30)</f>
        <v>20484</v>
      </c>
      <c r="F23" s="113">
        <f t="shared" ref="F23:G23" si="4">SUM(F24:F30)</f>
        <v>20484</v>
      </c>
      <c r="G23" s="112">
        <f t="shared" si="4"/>
        <v>19989</v>
      </c>
      <c r="H23" s="173">
        <f t="shared" si="1"/>
        <v>97.583479789103691</v>
      </c>
      <c r="I23" s="384">
        <f t="shared" si="3"/>
        <v>97.583479789103691</v>
      </c>
    </row>
    <row r="24" spans="1:10" ht="15" customHeight="1" x14ac:dyDescent="0.25">
      <c r="A24" s="960"/>
      <c r="B24" s="961"/>
      <c r="C24" s="971"/>
      <c r="D24" s="963" t="s">
        <v>176</v>
      </c>
      <c r="E24" s="126">
        <v>15919</v>
      </c>
      <c r="F24" s="385">
        <v>15919</v>
      </c>
      <c r="G24" s="386">
        <v>15681</v>
      </c>
      <c r="H24" s="843">
        <f t="shared" si="1"/>
        <v>98.504931214272247</v>
      </c>
      <c r="I24" s="388">
        <f t="shared" si="3"/>
        <v>98.504931214272247</v>
      </c>
    </row>
    <row r="25" spans="1:10" ht="15" customHeight="1" x14ac:dyDescent="0.25">
      <c r="A25" s="960"/>
      <c r="B25" s="961"/>
      <c r="C25" s="971" t="s">
        <v>672</v>
      </c>
      <c r="D25" s="963" t="s">
        <v>673</v>
      </c>
      <c r="E25" s="126">
        <v>60</v>
      </c>
      <c r="F25" s="385">
        <v>60</v>
      </c>
      <c r="G25" s="386">
        <v>40</v>
      </c>
      <c r="H25" s="843">
        <f t="shared" si="1"/>
        <v>66.666666666666657</v>
      </c>
      <c r="I25" s="388">
        <f t="shared" si="3"/>
        <v>66.666666666666657</v>
      </c>
    </row>
    <row r="26" spans="1:10" ht="15" customHeight="1" x14ac:dyDescent="0.25">
      <c r="A26" s="960"/>
      <c r="B26" s="961"/>
      <c r="C26" s="971"/>
      <c r="D26" s="963" t="s">
        <v>169</v>
      </c>
      <c r="E26" s="126">
        <v>2870</v>
      </c>
      <c r="F26" s="385">
        <v>2870</v>
      </c>
      <c r="G26" s="386">
        <v>2743</v>
      </c>
      <c r="H26" s="843">
        <f t="shared" si="1"/>
        <v>95.57491289198606</v>
      </c>
      <c r="I26" s="388">
        <f t="shared" si="3"/>
        <v>95.57491289198606</v>
      </c>
    </row>
    <row r="27" spans="1:10" ht="15" customHeight="1" x14ac:dyDescent="0.25">
      <c r="A27" s="960"/>
      <c r="B27" s="961"/>
      <c r="C27" s="971"/>
      <c r="D27" s="963" t="s">
        <v>170</v>
      </c>
      <c r="E27" s="126">
        <v>15</v>
      </c>
      <c r="F27" s="385">
        <v>15</v>
      </c>
      <c r="G27" s="386">
        <v>0</v>
      </c>
      <c r="H27" s="843">
        <f t="shared" si="1"/>
        <v>0</v>
      </c>
      <c r="I27" s="388">
        <f t="shared" si="3"/>
        <v>0</v>
      </c>
    </row>
    <row r="28" spans="1:10" ht="15" customHeight="1" x14ac:dyDescent="0.25">
      <c r="A28" s="960"/>
      <c r="B28" s="961"/>
      <c r="C28" s="971"/>
      <c r="D28" s="963" t="s">
        <v>171</v>
      </c>
      <c r="E28" s="126">
        <v>1476</v>
      </c>
      <c r="F28" s="385">
        <v>1476</v>
      </c>
      <c r="G28" s="386">
        <v>1436</v>
      </c>
      <c r="H28" s="843">
        <f t="shared" si="1"/>
        <v>97.289972899728994</v>
      </c>
      <c r="I28" s="388">
        <f t="shared" si="3"/>
        <v>97.289972899728994</v>
      </c>
    </row>
    <row r="29" spans="1:10" ht="15" customHeight="1" x14ac:dyDescent="0.25">
      <c r="A29" s="960"/>
      <c r="B29" s="961"/>
      <c r="C29" s="962" t="s">
        <v>166</v>
      </c>
      <c r="D29" s="963" t="s">
        <v>177</v>
      </c>
      <c r="E29" s="126">
        <v>84</v>
      </c>
      <c r="F29" s="385">
        <v>84</v>
      </c>
      <c r="G29" s="386">
        <v>28</v>
      </c>
      <c r="H29" s="843">
        <f t="shared" si="1"/>
        <v>33.333333333333329</v>
      </c>
      <c r="I29" s="388">
        <f t="shared" si="3"/>
        <v>33.333333333333329</v>
      </c>
    </row>
    <row r="30" spans="1:10" ht="15" customHeight="1" x14ac:dyDescent="0.25">
      <c r="A30" s="960"/>
      <c r="B30" s="970" t="s">
        <v>223</v>
      </c>
      <c r="C30" s="962" t="s">
        <v>234</v>
      </c>
      <c r="D30" s="963" t="s">
        <v>202</v>
      </c>
      <c r="E30" s="126">
        <v>60</v>
      </c>
      <c r="F30" s="385">
        <v>60</v>
      </c>
      <c r="G30" s="386">
        <v>61</v>
      </c>
      <c r="H30" s="843">
        <f t="shared" si="1"/>
        <v>101.66666666666666</v>
      </c>
      <c r="I30" s="388">
        <f t="shared" si="3"/>
        <v>101.66666666666666</v>
      </c>
    </row>
    <row r="31" spans="1:10" ht="15" customHeight="1" x14ac:dyDescent="0.25">
      <c r="A31" s="291"/>
      <c r="B31" s="659"/>
      <c r="C31" s="959"/>
      <c r="D31" s="292" t="s">
        <v>674</v>
      </c>
      <c r="E31" s="112">
        <f>E32</f>
        <v>0</v>
      </c>
      <c r="F31" s="113">
        <f t="shared" ref="F31:G31" si="5">F32</f>
        <v>65.3</v>
      </c>
      <c r="G31" s="112">
        <f t="shared" si="5"/>
        <v>65</v>
      </c>
      <c r="H31" s="972" t="s">
        <v>675</v>
      </c>
      <c r="I31" s="384">
        <f t="shared" si="3"/>
        <v>99.540581929555898</v>
      </c>
    </row>
    <row r="32" spans="1:10" ht="15" customHeight="1" x14ac:dyDescent="0.25">
      <c r="A32" s="960"/>
      <c r="B32" s="961"/>
      <c r="C32" s="962"/>
      <c r="D32" s="963" t="s">
        <v>165</v>
      </c>
      <c r="E32" s="126">
        <v>0</v>
      </c>
      <c r="F32" s="385">
        <v>65.3</v>
      </c>
      <c r="G32" s="386">
        <v>65</v>
      </c>
      <c r="H32" s="840" t="s">
        <v>352</v>
      </c>
      <c r="I32" s="388">
        <f t="shared" si="3"/>
        <v>99.540581929555898</v>
      </c>
    </row>
    <row r="33" spans="1:12" ht="15" customHeight="1" x14ac:dyDescent="0.25">
      <c r="A33" s="291" t="s">
        <v>340</v>
      </c>
      <c r="B33" s="659" t="s">
        <v>339</v>
      </c>
      <c r="C33" s="297"/>
      <c r="D33" s="292" t="s">
        <v>163</v>
      </c>
      <c r="E33" s="112">
        <f>E34</f>
        <v>1670</v>
      </c>
      <c r="F33" s="113">
        <f t="shared" ref="F33:G33" si="6">F34</f>
        <v>3090.8</v>
      </c>
      <c r="G33" s="112">
        <f t="shared" si="6"/>
        <v>1026</v>
      </c>
      <c r="H33" s="173">
        <f t="shared" si="1"/>
        <v>61.437125748502993</v>
      </c>
      <c r="I33" s="384">
        <f t="shared" si="3"/>
        <v>33.195289245502778</v>
      </c>
    </row>
    <row r="34" spans="1:12" ht="15" customHeight="1" x14ac:dyDescent="0.25">
      <c r="A34" s="960"/>
      <c r="B34" s="970"/>
      <c r="C34" s="973"/>
      <c r="D34" s="973" t="s">
        <v>267</v>
      </c>
      <c r="E34" s="277">
        <v>1670</v>
      </c>
      <c r="F34" s="839">
        <v>3090.8</v>
      </c>
      <c r="G34" s="856">
        <v>1026</v>
      </c>
      <c r="H34" s="843">
        <f t="shared" si="1"/>
        <v>61.437125748502993</v>
      </c>
      <c r="I34" s="388">
        <f t="shared" si="3"/>
        <v>33.195289245502778</v>
      </c>
    </row>
    <row r="35" spans="1:12" ht="15" customHeight="1" x14ac:dyDescent="0.25">
      <c r="A35" s="293"/>
      <c r="B35" s="294"/>
      <c r="C35" s="962"/>
      <c r="D35" s="963"/>
      <c r="E35" s="277"/>
      <c r="F35" s="839"/>
      <c r="G35" s="856"/>
      <c r="H35" s="173"/>
      <c r="I35" s="388"/>
    </row>
    <row r="36" spans="1:12" ht="15" customHeight="1" x14ac:dyDescent="0.25">
      <c r="A36" s="291" t="s">
        <v>283</v>
      </c>
      <c r="B36" s="1143" t="s">
        <v>282</v>
      </c>
      <c r="C36" s="1144"/>
      <c r="D36" s="292" t="s">
        <v>163</v>
      </c>
      <c r="E36" s="112">
        <f>E37+E38</f>
        <v>200</v>
      </c>
      <c r="F36" s="113">
        <f t="shared" ref="F36:G36" si="7">F37+F38</f>
        <v>200</v>
      </c>
      <c r="G36" s="112">
        <f t="shared" si="7"/>
        <v>184</v>
      </c>
      <c r="H36" s="173">
        <f t="shared" si="1"/>
        <v>92</v>
      </c>
      <c r="I36" s="384">
        <f t="shared" si="3"/>
        <v>92</v>
      </c>
    </row>
    <row r="37" spans="1:12" ht="15" customHeight="1" x14ac:dyDescent="0.25">
      <c r="A37" s="960"/>
      <c r="B37" s="974"/>
      <c r="C37" s="962"/>
      <c r="D37" s="975" t="s">
        <v>103</v>
      </c>
      <c r="E37" s="126">
        <v>20</v>
      </c>
      <c r="F37" s="385">
        <v>20</v>
      </c>
      <c r="G37" s="386">
        <v>6</v>
      </c>
      <c r="H37" s="843">
        <f t="shared" si="1"/>
        <v>30</v>
      </c>
      <c r="I37" s="388">
        <f t="shared" si="3"/>
        <v>30</v>
      </c>
    </row>
    <row r="38" spans="1:12" ht="15" customHeight="1" thickBot="1" x14ac:dyDescent="0.3">
      <c r="A38" s="976"/>
      <c r="B38" s="977" t="s">
        <v>204</v>
      </c>
      <c r="C38" s="978" t="s">
        <v>265</v>
      </c>
      <c r="D38" s="979" t="s">
        <v>179</v>
      </c>
      <c r="E38" s="309">
        <v>180</v>
      </c>
      <c r="F38" s="980">
        <v>180</v>
      </c>
      <c r="G38" s="981">
        <v>178</v>
      </c>
      <c r="H38" s="982">
        <f t="shared" si="1"/>
        <v>98.888888888888886</v>
      </c>
      <c r="I38" s="598">
        <f t="shared" si="3"/>
        <v>98.888888888888886</v>
      </c>
      <c r="J38" s="402"/>
    </row>
    <row r="39" spans="1:12" ht="12.75" customHeight="1" x14ac:dyDescent="0.25">
      <c r="A39" s="983"/>
      <c r="B39" s="984"/>
      <c r="C39" s="985"/>
      <c r="D39" s="986"/>
    </row>
    <row r="40" spans="1:12" ht="12.75" customHeight="1" x14ac:dyDescent="0.25">
      <c r="A40" s="983"/>
      <c r="B40" s="984"/>
      <c r="C40" s="985"/>
      <c r="D40" s="986"/>
    </row>
    <row r="41" spans="1:12" ht="12.75" customHeight="1" x14ac:dyDescent="0.25">
      <c r="A41" s="983"/>
      <c r="B41" s="984"/>
      <c r="C41" s="985"/>
      <c r="D41" s="986"/>
    </row>
    <row r="42" spans="1:12" ht="12.75" customHeight="1" x14ac:dyDescent="0.25">
      <c r="A42" s="983"/>
      <c r="B42" s="984"/>
      <c r="C42" s="985"/>
      <c r="D42" s="986"/>
    </row>
    <row r="43" spans="1:12" ht="12.75" customHeight="1" x14ac:dyDescent="0.25">
      <c r="A43" s="983"/>
      <c r="B43" s="984"/>
      <c r="C43" s="985"/>
      <c r="D43" s="986"/>
    </row>
    <row r="44" spans="1:12" ht="12.75" customHeight="1" x14ac:dyDescent="0.25">
      <c r="A44" s="983"/>
      <c r="B44" s="984"/>
      <c r="C44" s="985"/>
      <c r="D44" s="986"/>
    </row>
    <row r="45" spans="1:12" ht="12.75" customHeight="1" x14ac:dyDescent="0.25">
      <c r="A45" s="983"/>
      <c r="B45" s="984"/>
      <c r="C45" s="985"/>
      <c r="D45" s="986"/>
    </row>
    <row r="46" spans="1:12" ht="12.75" customHeight="1" x14ac:dyDescent="0.25">
      <c r="A46" s="983"/>
      <c r="B46" s="984"/>
      <c r="C46" s="985"/>
      <c r="D46" s="986"/>
    </row>
    <row r="47" spans="1:12" ht="12.75" customHeight="1" x14ac:dyDescent="0.25">
      <c r="A47" s="983"/>
      <c r="B47" s="984"/>
      <c r="C47" s="985"/>
      <c r="D47" s="986"/>
    </row>
    <row r="48" spans="1:12" x14ac:dyDescent="0.25">
      <c r="A48" s="983"/>
      <c r="B48" s="984"/>
      <c r="C48" s="985"/>
      <c r="D48" s="986"/>
      <c r="L48" s="987"/>
    </row>
    <row r="49" spans="1:16" ht="13.7" customHeight="1" thickBot="1" x14ac:dyDescent="0.3">
      <c r="A49" s="983"/>
      <c r="B49" s="984"/>
      <c r="C49" s="985"/>
      <c r="D49" s="986"/>
      <c r="E49" s="988"/>
      <c r="F49" s="988"/>
      <c r="G49" s="988"/>
      <c r="H49" s="988"/>
      <c r="I49" s="13" t="s">
        <v>676</v>
      </c>
      <c r="L49" s="13"/>
    </row>
    <row r="50" spans="1:16" ht="15" customHeight="1" x14ac:dyDescent="0.25">
      <c r="A50" s="36" t="s">
        <v>1</v>
      </c>
      <c r="B50" s="37" t="s">
        <v>2</v>
      </c>
      <c r="C50" s="38" t="s">
        <v>3</v>
      </c>
      <c r="D50" s="39"/>
      <c r="E50" s="18" t="s">
        <v>4</v>
      </c>
      <c r="F50" s="18" t="s">
        <v>290</v>
      </c>
      <c r="G50" s="19" t="s">
        <v>285</v>
      </c>
      <c r="H50" s="18" t="s">
        <v>286</v>
      </c>
      <c r="I50" s="79" t="s">
        <v>286</v>
      </c>
    </row>
    <row r="51" spans="1:16" ht="15" customHeight="1" x14ac:dyDescent="0.25">
      <c r="A51" s="41" t="s">
        <v>5</v>
      </c>
      <c r="B51" s="42" t="s">
        <v>6</v>
      </c>
      <c r="C51" s="774" t="s">
        <v>7</v>
      </c>
      <c r="D51" s="43" t="s">
        <v>8</v>
      </c>
      <c r="E51" s="23" t="s">
        <v>289</v>
      </c>
      <c r="F51" s="23" t="s">
        <v>291</v>
      </c>
      <c r="G51" s="24" t="s">
        <v>354</v>
      </c>
      <c r="H51" s="23" t="s">
        <v>287</v>
      </c>
      <c r="I51" s="55" t="s">
        <v>288</v>
      </c>
    </row>
    <row r="52" spans="1:16" ht="15" customHeight="1" thickBot="1" x14ac:dyDescent="0.3">
      <c r="A52" s="5" t="s">
        <v>9</v>
      </c>
      <c r="B52" s="6" t="s">
        <v>10</v>
      </c>
      <c r="C52" s="7"/>
      <c r="D52" s="8"/>
      <c r="E52" s="29">
        <v>2020</v>
      </c>
      <c r="F52" s="461">
        <f>F5</f>
        <v>44196</v>
      </c>
      <c r="G52" s="461">
        <f>G5</f>
        <v>44196</v>
      </c>
      <c r="H52" s="461" t="s">
        <v>225</v>
      </c>
      <c r="I52" s="30" t="s">
        <v>225</v>
      </c>
      <c r="N52" s="403"/>
      <c r="O52" s="403"/>
      <c r="P52" s="989"/>
    </row>
    <row r="53" spans="1:16" ht="15" customHeight="1" x14ac:dyDescent="0.25">
      <c r="A53" s="291" t="s">
        <v>203</v>
      </c>
      <c r="B53" s="990" t="s">
        <v>143</v>
      </c>
      <c r="C53" s="108"/>
      <c r="D53" s="292"/>
      <c r="E53" s="112">
        <f>E54+E59</f>
        <v>40839</v>
      </c>
      <c r="F53" s="113">
        <f t="shared" ref="F53:G53" si="8">F54+F59</f>
        <v>41694.9</v>
      </c>
      <c r="G53" s="112">
        <f t="shared" si="8"/>
        <v>37657</v>
      </c>
      <c r="H53" s="173">
        <f t="shared" si="1"/>
        <v>92.208428218124823</v>
      </c>
      <c r="I53" s="384">
        <f t="shared" si="3"/>
        <v>90.315602147984521</v>
      </c>
      <c r="L53" s="991"/>
      <c r="P53" s="780"/>
    </row>
    <row r="54" spans="1:16" ht="15" customHeight="1" x14ac:dyDescent="0.25">
      <c r="A54" s="291"/>
      <c r="B54" s="990"/>
      <c r="C54" s="990"/>
      <c r="D54" s="292" t="s">
        <v>163</v>
      </c>
      <c r="E54" s="112">
        <f>E57+E58</f>
        <v>900</v>
      </c>
      <c r="F54" s="113">
        <f>F57+F58+F56+F55</f>
        <v>1020.9</v>
      </c>
      <c r="G54" s="112">
        <f>G57+G58+G56</f>
        <v>587</v>
      </c>
      <c r="H54" s="173">
        <f t="shared" si="1"/>
        <v>65.222222222222229</v>
      </c>
      <c r="I54" s="384">
        <f t="shared" si="3"/>
        <v>57.498285826231751</v>
      </c>
      <c r="P54" s="780"/>
    </row>
    <row r="55" spans="1:16" ht="15" customHeight="1" x14ac:dyDescent="0.25">
      <c r="A55" s="291"/>
      <c r="B55" s="992">
        <v>931</v>
      </c>
      <c r="C55" s="990"/>
      <c r="D55" s="850" t="s">
        <v>182</v>
      </c>
      <c r="E55" s="126">
        <v>0</v>
      </c>
      <c r="F55" s="385">
        <v>10.3</v>
      </c>
      <c r="G55" s="386">
        <v>0</v>
      </c>
      <c r="H55" s="840" t="s">
        <v>352</v>
      </c>
      <c r="I55" s="388">
        <f t="shared" si="3"/>
        <v>0</v>
      </c>
      <c r="P55" s="780"/>
    </row>
    <row r="56" spans="1:16" ht="15" customHeight="1" x14ac:dyDescent="0.25">
      <c r="A56" s="291"/>
      <c r="B56" s="992">
        <v>931</v>
      </c>
      <c r="C56" s="990"/>
      <c r="D56" s="850" t="s">
        <v>154</v>
      </c>
      <c r="E56" s="126">
        <v>0</v>
      </c>
      <c r="F56" s="385">
        <v>110.6</v>
      </c>
      <c r="G56" s="386">
        <v>13</v>
      </c>
      <c r="H56" s="840" t="s">
        <v>352</v>
      </c>
      <c r="I56" s="388">
        <f t="shared" si="3"/>
        <v>11.754068716094034</v>
      </c>
      <c r="P56" s="780"/>
    </row>
    <row r="57" spans="1:16" ht="15" customHeight="1" x14ac:dyDescent="0.25">
      <c r="A57" s="993"/>
      <c r="B57" s="992">
        <v>931</v>
      </c>
      <c r="C57" s="994"/>
      <c r="D57" s="850" t="s">
        <v>118</v>
      </c>
      <c r="E57" s="126">
        <v>700</v>
      </c>
      <c r="F57" s="385">
        <v>700</v>
      </c>
      <c r="G57" s="386">
        <v>519</v>
      </c>
      <c r="H57" s="843">
        <f t="shared" si="1"/>
        <v>74.142857142857139</v>
      </c>
      <c r="I57" s="388">
        <f t="shared" si="3"/>
        <v>74.142857142857139</v>
      </c>
      <c r="J57" s="100"/>
      <c r="P57" s="780"/>
    </row>
    <row r="58" spans="1:16" ht="15" customHeight="1" x14ac:dyDescent="0.25">
      <c r="A58" s="995"/>
      <c r="B58" s="996">
        <v>931</v>
      </c>
      <c r="C58" s="997"/>
      <c r="D58" s="975" t="s">
        <v>103</v>
      </c>
      <c r="E58" s="126">
        <v>200</v>
      </c>
      <c r="F58" s="385">
        <v>200</v>
      </c>
      <c r="G58" s="386">
        <v>55</v>
      </c>
      <c r="H58" s="843">
        <f t="shared" si="1"/>
        <v>27.500000000000004</v>
      </c>
      <c r="I58" s="388">
        <f t="shared" si="3"/>
        <v>27.500000000000004</v>
      </c>
    </row>
    <row r="59" spans="1:16" customFormat="1" ht="15" customHeight="1" x14ac:dyDescent="0.25">
      <c r="A59" s="998"/>
      <c r="B59" s="999"/>
      <c r="C59" s="1000" t="s">
        <v>208</v>
      </c>
      <c r="D59" s="1001" t="s">
        <v>163</v>
      </c>
      <c r="E59" s="1002">
        <f>SUM(E60:E82)</f>
        <v>39939</v>
      </c>
      <c r="F59" s="1003">
        <f>SUM(F60:F82)</f>
        <v>40674</v>
      </c>
      <c r="G59" s="1002">
        <f>SUM(G60:G83)</f>
        <v>37070</v>
      </c>
      <c r="H59" s="1004">
        <f t="shared" si="1"/>
        <v>92.816545231478003</v>
      </c>
      <c r="I59" s="522">
        <f t="shared" si="3"/>
        <v>91.139302748684656</v>
      </c>
    </row>
    <row r="60" spans="1:16" ht="15" customHeight="1" x14ac:dyDescent="0.25">
      <c r="A60" s="960"/>
      <c r="B60" s="974"/>
      <c r="C60" s="971" t="s">
        <v>113</v>
      </c>
      <c r="D60" s="963" t="s">
        <v>180</v>
      </c>
      <c r="E60" s="126">
        <v>15</v>
      </c>
      <c r="F60" s="385">
        <v>25</v>
      </c>
      <c r="G60" s="386">
        <v>22</v>
      </c>
      <c r="H60" s="843">
        <f t="shared" si="1"/>
        <v>146.66666666666666</v>
      </c>
      <c r="I60" s="388">
        <f t="shared" si="3"/>
        <v>88</v>
      </c>
    </row>
    <row r="61" spans="1:16" ht="15" customHeight="1" x14ac:dyDescent="0.25">
      <c r="A61" s="960"/>
      <c r="B61" s="974"/>
      <c r="C61" s="971" t="s">
        <v>113</v>
      </c>
      <c r="D61" s="963" t="s">
        <v>114</v>
      </c>
      <c r="E61" s="126">
        <v>80</v>
      </c>
      <c r="F61" s="385">
        <v>100</v>
      </c>
      <c r="G61" s="386">
        <v>91</v>
      </c>
      <c r="H61" s="843">
        <f t="shared" si="1"/>
        <v>113.75</v>
      </c>
      <c r="I61" s="388">
        <f t="shared" si="3"/>
        <v>91</v>
      </c>
    </row>
    <row r="62" spans="1:16" ht="15" customHeight="1" x14ac:dyDescent="0.25">
      <c r="A62" s="960"/>
      <c r="B62" s="974"/>
      <c r="C62" s="971" t="s">
        <v>113</v>
      </c>
      <c r="D62" s="963" t="s">
        <v>149</v>
      </c>
      <c r="E62" s="126">
        <v>200</v>
      </c>
      <c r="F62" s="385">
        <v>200</v>
      </c>
      <c r="G62" s="386">
        <v>177</v>
      </c>
      <c r="H62" s="843">
        <f t="shared" si="1"/>
        <v>88.5</v>
      </c>
      <c r="I62" s="388">
        <f t="shared" si="3"/>
        <v>88.5</v>
      </c>
    </row>
    <row r="63" spans="1:16" ht="15" customHeight="1" x14ac:dyDescent="0.25">
      <c r="A63" s="960"/>
      <c r="B63" s="974"/>
      <c r="C63" s="971"/>
      <c r="D63" s="963" t="s">
        <v>150</v>
      </c>
      <c r="E63" s="126">
        <v>2000</v>
      </c>
      <c r="F63" s="385">
        <v>2575</v>
      </c>
      <c r="G63" s="386">
        <v>2344</v>
      </c>
      <c r="H63" s="843">
        <f t="shared" si="1"/>
        <v>117.19999999999999</v>
      </c>
      <c r="I63" s="388">
        <f t="shared" si="3"/>
        <v>91.029126213592235</v>
      </c>
    </row>
    <row r="64" spans="1:16" ht="15" customHeight="1" x14ac:dyDescent="0.25">
      <c r="A64" s="960"/>
      <c r="B64" s="974"/>
      <c r="C64" s="971"/>
      <c r="D64" s="963" t="s">
        <v>181</v>
      </c>
      <c r="E64" s="126">
        <v>1</v>
      </c>
      <c r="F64" s="385">
        <v>1</v>
      </c>
      <c r="G64" s="386">
        <v>0</v>
      </c>
      <c r="H64" s="843">
        <f t="shared" si="1"/>
        <v>0</v>
      </c>
      <c r="I64" s="388">
        <f t="shared" si="3"/>
        <v>0</v>
      </c>
    </row>
    <row r="65" spans="1:9" ht="15" customHeight="1" x14ac:dyDescent="0.25">
      <c r="A65" s="960"/>
      <c r="B65" s="974"/>
      <c r="C65" s="971"/>
      <c r="D65" s="963" t="s">
        <v>182</v>
      </c>
      <c r="E65" s="126">
        <v>900</v>
      </c>
      <c r="F65" s="385">
        <v>917</v>
      </c>
      <c r="G65" s="386">
        <v>610</v>
      </c>
      <c r="H65" s="843">
        <f t="shared" si="1"/>
        <v>67.777777777777786</v>
      </c>
      <c r="I65" s="388">
        <f t="shared" si="3"/>
        <v>66.521264994547437</v>
      </c>
    </row>
    <row r="66" spans="1:9" ht="15" customHeight="1" x14ac:dyDescent="0.25">
      <c r="A66" s="960"/>
      <c r="B66" s="974"/>
      <c r="C66" s="971"/>
      <c r="D66" s="963" t="s">
        <v>183</v>
      </c>
      <c r="E66" s="126">
        <v>400</v>
      </c>
      <c r="F66" s="385">
        <v>400</v>
      </c>
      <c r="G66" s="386">
        <v>382</v>
      </c>
      <c r="H66" s="843">
        <f t="shared" si="1"/>
        <v>95.5</v>
      </c>
      <c r="I66" s="388">
        <f t="shared" si="3"/>
        <v>95.5</v>
      </c>
    </row>
    <row r="67" spans="1:9" ht="15" customHeight="1" x14ac:dyDescent="0.25">
      <c r="A67" s="960"/>
      <c r="B67" s="974"/>
      <c r="C67" s="971"/>
      <c r="D67" s="963" t="s">
        <v>184</v>
      </c>
      <c r="E67" s="126">
        <v>2500</v>
      </c>
      <c r="F67" s="385">
        <v>2500</v>
      </c>
      <c r="G67" s="386">
        <v>2137</v>
      </c>
      <c r="H67" s="843">
        <f t="shared" si="1"/>
        <v>85.48</v>
      </c>
      <c r="I67" s="388">
        <f t="shared" si="3"/>
        <v>85.48</v>
      </c>
    </row>
    <row r="68" spans="1:9" ht="15" customHeight="1" x14ac:dyDescent="0.25">
      <c r="A68" s="960"/>
      <c r="B68" s="974"/>
      <c r="C68" s="971"/>
      <c r="D68" s="963" t="s">
        <v>154</v>
      </c>
      <c r="E68" s="126">
        <v>4000</v>
      </c>
      <c r="F68" s="385">
        <v>4255</v>
      </c>
      <c r="G68" s="386">
        <v>3481</v>
      </c>
      <c r="H68" s="843">
        <f t="shared" si="1"/>
        <v>87.024999999999991</v>
      </c>
      <c r="I68" s="388">
        <f t="shared" si="3"/>
        <v>81.809635722679204</v>
      </c>
    </row>
    <row r="69" spans="1:9" ht="15" customHeight="1" x14ac:dyDescent="0.25">
      <c r="A69" s="960"/>
      <c r="B69" s="974"/>
      <c r="C69" s="971"/>
      <c r="D69" s="963" t="s">
        <v>185</v>
      </c>
      <c r="E69" s="126">
        <v>300</v>
      </c>
      <c r="F69" s="385">
        <v>360</v>
      </c>
      <c r="G69" s="386">
        <v>203</v>
      </c>
      <c r="H69" s="843">
        <f t="shared" si="1"/>
        <v>67.666666666666657</v>
      </c>
      <c r="I69" s="388">
        <f t="shared" si="3"/>
        <v>56.388888888888886</v>
      </c>
    </row>
    <row r="70" spans="1:9" ht="15" customHeight="1" x14ac:dyDescent="0.25">
      <c r="A70" s="960"/>
      <c r="B70" s="974"/>
      <c r="C70" s="971"/>
      <c r="D70" s="1005" t="s">
        <v>186</v>
      </c>
      <c r="E70" s="126">
        <v>3500</v>
      </c>
      <c r="F70" s="385">
        <v>3035</v>
      </c>
      <c r="G70" s="386">
        <v>2997</v>
      </c>
      <c r="H70" s="843">
        <f t="shared" si="1"/>
        <v>85.628571428571433</v>
      </c>
      <c r="I70" s="388">
        <f t="shared" si="3"/>
        <v>98.747940691927511</v>
      </c>
    </row>
    <row r="71" spans="1:9" ht="15" customHeight="1" x14ac:dyDescent="0.25">
      <c r="A71" s="960"/>
      <c r="B71" s="974"/>
      <c r="C71" s="971"/>
      <c r="D71" s="963" t="s">
        <v>187</v>
      </c>
      <c r="E71" s="126">
        <v>800</v>
      </c>
      <c r="F71" s="385">
        <v>865</v>
      </c>
      <c r="G71" s="386">
        <v>662</v>
      </c>
      <c r="H71" s="843">
        <f t="shared" ref="H71:H96" si="9">G71/E71*100</f>
        <v>82.75</v>
      </c>
      <c r="I71" s="388">
        <f t="shared" si="3"/>
        <v>76.531791907514446</v>
      </c>
    </row>
    <row r="72" spans="1:9" ht="15" customHeight="1" x14ac:dyDescent="0.25">
      <c r="A72" s="960"/>
      <c r="B72" s="974"/>
      <c r="C72" s="971"/>
      <c r="D72" s="963" t="s">
        <v>106</v>
      </c>
      <c r="E72" s="126">
        <v>200</v>
      </c>
      <c r="F72" s="385">
        <v>40</v>
      </c>
      <c r="G72" s="386">
        <v>32</v>
      </c>
      <c r="H72" s="843">
        <f t="shared" si="9"/>
        <v>16</v>
      </c>
      <c r="I72" s="388">
        <f t="shared" ref="I72:I96" si="10">G72/F72*100</f>
        <v>80</v>
      </c>
    </row>
    <row r="73" spans="1:9" ht="15" customHeight="1" x14ac:dyDescent="0.25">
      <c r="A73" s="960"/>
      <c r="B73" s="974"/>
      <c r="C73" s="966"/>
      <c r="D73" s="1005" t="s">
        <v>151</v>
      </c>
      <c r="E73" s="126">
        <v>50</v>
      </c>
      <c r="F73" s="385">
        <v>348</v>
      </c>
      <c r="G73" s="386">
        <v>274</v>
      </c>
      <c r="H73" s="843">
        <f t="shared" si="9"/>
        <v>548</v>
      </c>
      <c r="I73" s="388">
        <f t="shared" si="10"/>
        <v>78.735632183908038</v>
      </c>
    </row>
    <row r="74" spans="1:9" ht="15" customHeight="1" x14ac:dyDescent="0.25">
      <c r="A74" s="960"/>
      <c r="B74" s="974"/>
      <c r="C74" s="962"/>
      <c r="D74" s="963" t="s">
        <v>118</v>
      </c>
      <c r="E74" s="126">
        <v>50</v>
      </c>
      <c r="F74" s="385">
        <v>50</v>
      </c>
      <c r="G74" s="386">
        <v>5</v>
      </c>
      <c r="H74" s="843">
        <f t="shared" si="9"/>
        <v>10</v>
      </c>
      <c r="I74" s="388">
        <f t="shared" si="10"/>
        <v>10</v>
      </c>
    </row>
    <row r="75" spans="1:9" ht="15" customHeight="1" x14ac:dyDescent="0.25">
      <c r="A75" s="960"/>
      <c r="B75" s="974"/>
      <c r="C75" s="962"/>
      <c r="D75" s="963" t="s">
        <v>103</v>
      </c>
      <c r="E75" s="126">
        <v>12000</v>
      </c>
      <c r="F75" s="385">
        <v>14000</v>
      </c>
      <c r="G75" s="386">
        <v>13676</v>
      </c>
      <c r="H75" s="843">
        <f t="shared" si="9"/>
        <v>113.96666666666665</v>
      </c>
      <c r="I75" s="388">
        <f t="shared" si="10"/>
        <v>97.685714285714283</v>
      </c>
    </row>
    <row r="76" spans="1:9" ht="15" customHeight="1" x14ac:dyDescent="0.25">
      <c r="A76" s="960"/>
      <c r="B76" s="974"/>
      <c r="C76" s="962" t="s">
        <v>166</v>
      </c>
      <c r="D76" s="963" t="s">
        <v>188</v>
      </c>
      <c r="E76" s="126">
        <v>2800</v>
      </c>
      <c r="F76" s="385">
        <v>2800</v>
      </c>
      <c r="G76" s="386">
        <v>2298</v>
      </c>
      <c r="H76" s="843">
        <f t="shared" si="9"/>
        <v>82.071428571428569</v>
      </c>
      <c r="I76" s="388">
        <f t="shared" si="10"/>
        <v>82.071428571428569</v>
      </c>
    </row>
    <row r="77" spans="1:9" ht="15" customHeight="1" x14ac:dyDescent="0.25">
      <c r="A77" s="960"/>
      <c r="B77" s="974"/>
      <c r="C77" s="962"/>
      <c r="D77" s="963" t="s">
        <v>152</v>
      </c>
      <c r="E77" s="126">
        <v>10000</v>
      </c>
      <c r="F77" s="385">
        <v>7960</v>
      </c>
      <c r="G77" s="386">
        <v>7539</v>
      </c>
      <c r="H77" s="843">
        <f t="shared" si="9"/>
        <v>75.39</v>
      </c>
      <c r="I77" s="388">
        <f t="shared" si="10"/>
        <v>94.711055276381899</v>
      </c>
    </row>
    <row r="78" spans="1:9" ht="15" customHeight="1" x14ac:dyDescent="0.25">
      <c r="A78" s="960"/>
      <c r="B78" s="974"/>
      <c r="C78" s="962"/>
      <c r="D78" s="963" t="s">
        <v>189</v>
      </c>
      <c r="E78" s="126">
        <v>50</v>
      </c>
      <c r="F78" s="385">
        <v>50</v>
      </c>
      <c r="G78" s="386">
        <v>2</v>
      </c>
      <c r="H78" s="843">
        <f t="shared" si="9"/>
        <v>4</v>
      </c>
      <c r="I78" s="388">
        <f t="shared" si="10"/>
        <v>4</v>
      </c>
    </row>
    <row r="79" spans="1:9" ht="15" customHeight="1" x14ac:dyDescent="0.25">
      <c r="A79" s="960"/>
      <c r="B79" s="974"/>
      <c r="C79" s="962"/>
      <c r="D79" s="963" t="s">
        <v>190</v>
      </c>
      <c r="E79" s="126">
        <v>50</v>
      </c>
      <c r="F79" s="385">
        <v>150</v>
      </c>
      <c r="G79" s="386">
        <v>131</v>
      </c>
      <c r="H79" s="843">
        <f t="shared" si="9"/>
        <v>262</v>
      </c>
      <c r="I79" s="388">
        <f t="shared" si="10"/>
        <v>87.333333333333329</v>
      </c>
    </row>
    <row r="80" spans="1:9" ht="15" customHeight="1" x14ac:dyDescent="0.25">
      <c r="A80" s="960"/>
      <c r="B80" s="974"/>
      <c r="C80" s="962" t="s">
        <v>191</v>
      </c>
      <c r="D80" s="963" t="s">
        <v>192</v>
      </c>
      <c r="E80" s="126">
        <v>10</v>
      </c>
      <c r="F80" s="385">
        <v>10</v>
      </c>
      <c r="G80" s="386">
        <v>0</v>
      </c>
      <c r="H80" s="843">
        <f t="shared" si="9"/>
        <v>0</v>
      </c>
      <c r="I80" s="388">
        <f t="shared" si="10"/>
        <v>0</v>
      </c>
    </row>
    <row r="81" spans="1:10" ht="15" customHeight="1" x14ac:dyDescent="0.25">
      <c r="A81" s="960"/>
      <c r="B81" s="974"/>
      <c r="C81" s="962"/>
      <c r="D81" s="963" t="s">
        <v>193</v>
      </c>
      <c r="E81" s="126">
        <v>8</v>
      </c>
      <c r="F81" s="385">
        <v>8</v>
      </c>
      <c r="G81" s="386">
        <v>0</v>
      </c>
      <c r="H81" s="843">
        <f t="shared" si="9"/>
        <v>0</v>
      </c>
      <c r="I81" s="388">
        <f t="shared" si="10"/>
        <v>0</v>
      </c>
    </row>
    <row r="82" spans="1:10" ht="15" customHeight="1" x14ac:dyDescent="0.25">
      <c r="A82" s="1006"/>
      <c r="B82" s="1007"/>
      <c r="C82" s="782"/>
      <c r="D82" s="963" t="s">
        <v>194</v>
      </c>
      <c r="E82" s="126">
        <v>25</v>
      </c>
      <c r="F82" s="385">
        <v>25</v>
      </c>
      <c r="G82" s="386">
        <v>7</v>
      </c>
      <c r="H82" s="843">
        <f t="shared" si="9"/>
        <v>28.000000000000004</v>
      </c>
      <c r="I82" s="388">
        <f t="shared" si="10"/>
        <v>28.000000000000004</v>
      </c>
    </row>
    <row r="83" spans="1:10" ht="15" customHeight="1" x14ac:dyDescent="0.25">
      <c r="A83" s="1006"/>
      <c r="B83" s="1008"/>
      <c r="C83" s="782"/>
      <c r="D83" s="962" t="s">
        <v>677</v>
      </c>
      <c r="E83" s="308">
        <v>0</v>
      </c>
      <c r="F83" s="1009">
        <v>0</v>
      </c>
      <c r="G83" s="386">
        <v>0</v>
      </c>
      <c r="H83" s="840" t="s">
        <v>352</v>
      </c>
      <c r="I83" s="395" t="s">
        <v>352</v>
      </c>
    </row>
    <row r="84" spans="1:10" ht="15" customHeight="1" x14ac:dyDescent="0.25">
      <c r="A84" s="291" t="s">
        <v>275</v>
      </c>
      <c r="B84" s="990" t="s">
        <v>276</v>
      </c>
      <c r="C84" s="108"/>
      <c r="D84" s="298" t="s">
        <v>163</v>
      </c>
      <c r="E84" s="299">
        <f>SUM(E85:E93)</f>
        <v>26150</v>
      </c>
      <c r="F84" s="300">
        <f t="shared" ref="F84:G84" si="11">SUM(F85:F93)</f>
        <v>23342</v>
      </c>
      <c r="G84" s="299">
        <f t="shared" si="11"/>
        <v>22504</v>
      </c>
      <c r="H84" s="173">
        <f t="shared" si="9"/>
        <v>86.057361376673043</v>
      </c>
      <c r="I84" s="384">
        <f t="shared" si="10"/>
        <v>96.409904892468518</v>
      </c>
      <c r="J84" s="780"/>
    </row>
    <row r="85" spans="1:10" ht="15" customHeight="1" x14ac:dyDescent="0.25">
      <c r="A85" s="1010"/>
      <c r="B85" s="992"/>
      <c r="C85" s="962"/>
      <c r="D85" s="963" t="s">
        <v>149</v>
      </c>
      <c r="E85" s="126">
        <v>2500</v>
      </c>
      <c r="F85" s="385">
        <v>2200</v>
      </c>
      <c r="G85" s="386">
        <v>2167</v>
      </c>
      <c r="H85" s="843">
        <f t="shared" si="9"/>
        <v>86.68</v>
      </c>
      <c r="I85" s="388">
        <f t="shared" si="10"/>
        <v>98.5</v>
      </c>
    </row>
    <row r="86" spans="1:10" ht="15" customHeight="1" x14ac:dyDescent="0.25">
      <c r="A86" s="1010"/>
      <c r="B86" s="992"/>
      <c r="C86" s="962"/>
      <c r="D86" s="963" t="s">
        <v>115</v>
      </c>
      <c r="E86" s="126">
        <v>250</v>
      </c>
      <c r="F86" s="385">
        <v>370</v>
      </c>
      <c r="G86" s="386">
        <v>336</v>
      </c>
      <c r="H86" s="843">
        <f t="shared" si="9"/>
        <v>134.4</v>
      </c>
      <c r="I86" s="388">
        <f t="shared" si="10"/>
        <v>90.810810810810821</v>
      </c>
    </row>
    <row r="87" spans="1:10" ht="15" customHeight="1" x14ac:dyDescent="0.25">
      <c r="A87" s="960"/>
      <c r="B87" s="970"/>
      <c r="C87" s="971"/>
      <c r="D87" s="975" t="s">
        <v>103</v>
      </c>
      <c r="E87" s="209">
        <v>150</v>
      </c>
      <c r="F87" s="385">
        <v>170</v>
      </c>
      <c r="G87" s="386">
        <v>169</v>
      </c>
      <c r="H87" s="843">
        <f t="shared" si="9"/>
        <v>112.66666666666667</v>
      </c>
      <c r="I87" s="388">
        <f t="shared" si="10"/>
        <v>99.411764705882348</v>
      </c>
    </row>
    <row r="88" spans="1:10" ht="15" customHeight="1" x14ac:dyDescent="0.25">
      <c r="A88" s="960"/>
      <c r="B88" s="970"/>
      <c r="C88" s="971" t="s">
        <v>277</v>
      </c>
      <c r="D88" s="975" t="s">
        <v>154</v>
      </c>
      <c r="E88" s="209">
        <v>300</v>
      </c>
      <c r="F88" s="385">
        <v>135</v>
      </c>
      <c r="G88" s="386">
        <v>131</v>
      </c>
      <c r="H88" s="843">
        <f t="shared" si="9"/>
        <v>43.666666666666664</v>
      </c>
      <c r="I88" s="388">
        <f t="shared" si="10"/>
        <v>97.037037037037038</v>
      </c>
    </row>
    <row r="89" spans="1:10" ht="15" customHeight="1" x14ac:dyDescent="0.25">
      <c r="A89" s="1010"/>
      <c r="B89" s="992"/>
      <c r="C89" s="962" t="s">
        <v>232</v>
      </c>
      <c r="D89" s="963" t="s">
        <v>187</v>
      </c>
      <c r="E89" s="126">
        <v>4100</v>
      </c>
      <c r="F89" s="385">
        <v>4754</v>
      </c>
      <c r="G89" s="386">
        <v>4750</v>
      </c>
      <c r="H89" s="843">
        <f t="shared" si="9"/>
        <v>115.85365853658536</v>
      </c>
      <c r="I89" s="388">
        <f t="shared" si="10"/>
        <v>99.915860328144717</v>
      </c>
    </row>
    <row r="90" spans="1:10" ht="15" customHeight="1" x14ac:dyDescent="0.25">
      <c r="A90" s="1010"/>
      <c r="B90" s="992"/>
      <c r="C90" s="962" t="s">
        <v>271</v>
      </c>
      <c r="D90" s="963" t="s">
        <v>118</v>
      </c>
      <c r="E90" s="126">
        <v>150</v>
      </c>
      <c r="F90" s="385">
        <v>150</v>
      </c>
      <c r="G90" s="386">
        <v>47</v>
      </c>
      <c r="H90" s="843">
        <f t="shared" si="9"/>
        <v>31.333333333333336</v>
      </c>
      <c r="I90" s="388">
        <f t="shared" si="10"/>
        <v>31.333333333333336</v>
      </c>
    </row>
    <row r="91" spans="1:10" ht="15" customHeight="1" x14ac:dyDescent="0.25">
      <c r="A91" s="1010"/>
      <c r="B91" s="992"/>
      <c r="C91" s="962" t="s">
        <v>233</v>
      </c>
      <c r="D91" s="963" t="s">
        <v>231</v>
      </c>
      <c r="E91" s="126">
        <v>17000</v>
      </c>
      <c r="F91" s="385">
        <v>13991</v>
      </c>
      <c r="G91" s="386">
        <v>13707</v>
      </c>
      <c r="H91" s="843">
        <f t="shared" si="9"/>
        <v>80.629411764705878</v>
      </c>
      <c r="I91" s="388">
        <f t="shared" si="10"/>
        <v>97.970123650918453</v>
      </c>
    </row>
    <row r="92" spans="1:10" ht="15" customHeight="1" x14ac:dyDescent="0.25">
      <c r="A92" s="960"/>
      <c r="B92" s="970"/>
      <c r="C92" s="971" t="s">
        <v>230</v>
      </c>
      <c r="D92" s="975" t="s">
        <v>678</v>
      </c>
      <c r="E92" s="126">
        <v>1500</v>
      </c>
      <c r="F92" s="385">
        <v>1412</v>
      </c>
      <c r="G92" s="386">
        <v>1158</v>
      </c>
      <c r="H92" s="843">
        <f t="shared" si="9"/>
        <v>77.2</v>
      </c>
      <c r="I92" s="388">
        <f t="shared" si="10"/>
        <v>82.011331444759207</v>
      </c>
    </row>
    <row r="93" spans="1:10" ht="15" customHeight="1" x14ac:dyDescent="0.25">
      <c r="A93" s="1006"/>
      <c r="B93" s="1011"/>
      <c r="C93" s="1012" t="s">
        <v>278</v>
      </c>
      <c r="D93" s="1013" t="s">
        <v>178</v>
      </c>
      <c r="E93" s="221">
        <v>200</v>
      </c>
      <c r="F93" s="398">
        <v>160</v>
      </c>
      <c r="G93" s="1014">
        <v>39</v>
      </c>
      <c r="H93" s="843">
        <f t="shared" si="9"/>
        <v>19.5</v>
      </c>
      <c r="I93" s="388">
        <f t="shared" si="10"/>
        <v>24.375</v>
      </c>
    </row>
    <row r="94" spans="1:10" ht="15" customHeight="1" x14ac:dyDescent="0.25">
      <c r="A94" s="291" t="s">
        <v>205</v>
      </c>
      <c r="B94" s="1143" t="s">
        <v>206</v>
      </c>
      <c r="C94" s="1144"/>
      <c r="D94" s="292"/>
      <c r="E94" s="112">
        <f>SUM(E95:E95)</f>
        <v>2000</v>
      </c>
      <c r="F94" s="113">
        <f t="shared" ref="F94:G94" si="12">SUM(F95:F95)</f>
        <v>3384</v>
      </c>
      <c r="G94" s="112">
        <f t="shared" si="12"/>
        <v>2470</v>
      </c>
      <c r="H94" s="173">
        <f t="shared" si="9"/>
        <v>123.50000000000001</v>
      </c>
      <c r="I94" s="384">
        <f t="shared" si="10"/>
        <v>72.990543735224591</v>
      </c>
    </row>
    <row r="95" spans="1:10" ht="15" customHeight="1" thickBot="1" x14ac:dyDescent="0.3">
      <c r="A95" s="1006"/>
      <c r="B95" s="1007"/>
      <c r="C95" s="1012" t="s">
        <v>679</v>
      </c>
      <c r="D95" s="1015" t="s">
        <v>163</v>
      </c>
      <c r="E95" s="252">
        <v>2000</v>
      </c>
      <c r="F95" s="398">
        <v>3384</v>
      </c>
      <c r="G95" s="399">
        <v>2470</v>
      </c>
      <c r="H95" s="843">
        <f t="shared" si="9"/>
        <v>123.50000000000001</v>
      </c>
      <c r="I95" s="388">
        <f t="shared" si="10"/>
        <v>72.990543735224591</v>
      </c>
    </row>
    <row r="96" spans="1:10" ht="15" customHeight="1" thickBot="1" x14ac:dyDescent="0.3">
      <c r="A96" s="1120" t="s">
        <v>16</v>
      </c>
      <c r="B96" s="1121"/>
      <c r="C96" s="1122"/>
      <c r="D96" s="1016"/>
      <c r="E96" s="1017">
        <f>E7+E33+E36+E53+E84+E94</f>
        <v>301594</v>
      </c>
      <c r="F96" s="1018">
        <f>F7+F33+F36+F53+F84+F94</f>
        <v>322638.40000000002</v>
      </c>
      <c r="G96" s="1017">
        <f>G7+G33+G36+G53+G84+G94</f>
        <v>290234</v>
      </c>
      <c r="H96" s="1019">
        <f t="shared" si="9"/>
        <v>96.233346817244367</v>
      </c>
      <c r="I96" s="1020">
        <f t="shared" si="10"/>
        <v>89.956434200020823</v>
      </c>
      <c r="J96" s="402"/>
    </row>
    <row r="97" spans="1:10" x14ac:dyDescent="0.25">
      <c r="E97" s="823"/>
      <c r="F97" s="823"/>
      <c r="G97" s="823"/>
      <c r="H97" s="823"/>
      <c r="I97" s="691"/>
      <c r="J97" s="11"/>
    </row>
    <row r="100" spans="1:10" ht="15.75" thickBot="1" x14ac:dyDescent="0.3">
      <c r="I100" s="13" t="s">
        <v>680</v>
      </c>
    </row>
    <row r="101" spans="1:10" x14ac:dyDescent="0.25">
      <c r="A101" s="36" t="s">
        <v>1</v>
      </c>
      <c r="B101" s="37" t="s">
        <v>2</v>
      </c>
      <c r="C101" s="38" t="s">
        <v>3</v>
      </c>
      <c r="D101" s="39"/>
      <c r="E101" s="18" t="s">
        <v>4</v>
      </c>
      <c r="F101" s="18" t="s">
        <v>290</v>
      </c>
      <c r="G101" s="19" t="s">
        <v>285</v>
      </c>
      <c r="H101" s="18" t="s">
        <v>286</v>
      </c>
      <c r="I101" s="79" t="s">
        <v>286</v>
      </c>
    </row>
    <row r="102" spans="1:10" x14ac:dyDescent="0.25">
      <c r="A102" s="41" t="s">
        <v>5</v>
      </c>
      <c r="B102" s="42" t="s">
        <v>6</v>
      </c>
      <c r="C102" s="774" t="s">
        <v>7</v>
      </c>
      <c r="D102" s="43" t="s">
        <v>8</v>
      </c>
      <c r="E102" s="23" t="s">
        <v>289</v>
      </c>
      <c r="F102" s="23" t="s">
        <v>291</v>
      </c>
      <c r="G102" s="24" t="s">
        <v>354</v>
      </c>
      <c r="H102" s="23" t="s">
        <v>287</v>
      </c>
      <c r="I102" s="55" t="s">
        <v>288</v>
      </c>
    </row>
    <row r="103" spans="1:10" ht="15.75" thickBot="1" x14ac:dyDescent="0.3">
      <c r="A103" s="5" t="s">
        <v>9</v>
      </c>
      <c r="B103" s="6" t="s">
        <v>10</v>
      </c>
      <c r="C103" s="7"/>
      <c r="D103" s="8"/>
      <c r="E103" s="29">
        <v>2020</v>
      </c>
      <c r="F103" s="461">
        <f>F52</f>
        <v>44196</v>
      </c>
      <c r="G103" s="461">
        <f>G52</f>
        <v>44196</v>
      </c>
      <c r="H103" s="461" t="s">
        <v>225</v>
      </c>
      <c r="I103" s="30" t="s">
        <v>225</v>
      </c>
    </row>
    <row r="104" spans="1:10" ht="15.75" x14ac:dyDescent="0.25">
      <c r="A104" s="31" t="s">
        <v>295</v>
      </c>
      <c r="B104" s="42"/>
      <c r="C104" s="774"/>
      <c r="D104" s="54"/>
      <c r="E104" s="23"/>
      <c r="F104" s="44"/>
      <c r="G104" s="24"/>
      <c r="H104" s="24"/>
      <c r="I104" s="55"/>
      <c r="J104" s="404"/>
    </row>
    <row r="105" spans="1:10" x14ac:dyDescent="0.25">
      <c r="A105" s="291" t="s">
        <v>275</v>
      </c>
      <c r="B105" s="990" t="s">
        <v>276</v>
      </c>
      <c r="C105" s="408"/>
      <c r="D105" s="408"/>
      <c r="E105" s="274">
        <f>SUM(E106:E109)</f>
        <v>700</v>
      </c>
      <c r="F105" s="275">
        <f t="shared" ref="F105:G105" si="13">SUM(F106:F109)</f>
        <v>3508</v>
      </c>
      <c r="G105" s="274">
        <f t="shared" si="13"/>
        <v>1304</v>
      </c>
      <c r="H105" s="305">
        <f t="shared" ref="H105:H114" si="14">G105/E105*100</f>
        <v>186.28571428571428</v>
      </c>
      <c r="I105" s="141">
        <f t="shared" ref="I105:I116" si="15">G105/F105*100</f>
        <v>37.172177879133415</v>
      </c>
    </row>
    <row r="106" spans="1:10" x14ac:dyDescent="0.25">
      <c r="A106" s="1021"/>
      <c r="B106" s="196" t="s">
        <v>681</v>
      </c>
      <c r="C106" s="768" t="s">
        <v>682</v>
      </c>
      <c r="D106" s="307" t="s">
        <v>163</v>
      </c>
      <c r="E106" s="1022">
        <v>700</v>
      </c>
      <c r="F106" s="1023">
        <v>700</v>
      </c>
      <c r="G106" s="175">
        <v>0</v>
      </c>
      <c r="H106" s="1024">
        <f t="shared" si="14"/>
        <v>0</v>
      </c>
      <c r="I106" s="149">
        <f t="shared" si="15"/>
        <v>0</v>
      </c>
    </row>
    <row r="107" spans="1:10" x14ac:dyDescent="0.25">
      <c r="A107" s="1021"/>
      <c r="B107" s="196" t="s">
        <v>683</v>
      </c>
      <c r="C107" s="768" t="s">
        <v>684</v>
      </c>
      <c r="D107" s="307" t="s">
        <v>163</v>
      </c>
      <c r="E107" s="1022">
        <v>0</v>
      </c>
      <c r="F107" s="1023">
        <v>588</v>
      </c>
      <c r="G107" s="175">
        <v>587</v>
      </c>
      <c r="H107" s="363" t="s">
        <v>352</v>
      </c>
      <c r="I107" s="149">
        <f t="shared" si="15"/>
        <v>99.829931972789126</v>
      </c>
    </row>
    <row r="108" spans="1:10" x14ac:dyDescent="0.25">
      <c r="A108" s="1021"/>
      <c r="B108" s="196" t="s">
        <v>685</v>
      </c>
      <c r="C108" s="768" t="s">
        <v>686</v>
      </c>
      <c r="D108" s="307" t="s">
        <v>163</v>
      </c>
      <c r="E108" s="1022">
        <v>0</v>
      </c>
      <c r="F108" s="1023">
        <v>420</v>
      </c>
      <c r="G108" s="175">
        <v>415</v>
      </c>
      <c r="H108" s="363" t="s">
        <v>352</v>
      </c>
      <c r="I108" s="149">
        <f t="shared" si="15"/>
        <v>98.80952380952381</v>
      </c>
    </row>
    <row r="109" spans="1:10" x14ac:dyDescent="0.25">
      <c r="A109" s="1021"/>
      <c r="B109" s="196" t="s">
        <v>687</v>
      </c>
      <c r="C109" s="768" t="s">
        <v>688</v>
      </c>
      <c r="D109" s="307" t="s">
        <v>163</v>
      </c>
      <c r="E109" s="1022">
        <v>0</v>
      </c>
      <c r="F109" s="1023">
        <v>1800</v>
      </c>
      <c r="G109" s="175">
        <v>302</v>
      </c>
      <c r="H109" s="363" t="s">
        <v>352</v>
      </c>
      <c r="I109" s="149">
        <f t="shared" si="15"/>
        <v>16.777777777777779</v>
      </c>
    </row>
    <row r="110" spans="1:10" x14ac:dyDescent="0.25">
      <c r="A110" s="259" t="s">
        <v>203</v>
      </c>
      <c r="B110" s="408" t="s">
        <v>143</v>
      </c>
      <c r="C110" s="408"/>
      <c r="D110" s="408"/>
      <c r="E110" s="274">
        <f>SUM(E111:E116)</f>
        <v>3700</v>
      </c>
      <c r="F110" s="275">
        <f t="shared" ref="F110:G110" si="16">SUM(F111:F116)</f>
        <v>14872.4</v>
      </c>
      <c r="G110" s="274">
        <f t="shared" si="16"/>
        <v>509</v>
      </c>
      <c r="H110" s="305">
        <f t="shared" si="14"/>
        <v>13.756756756756758</v>
      </c>
      <c r="I110" s="141">
        <f t="shared" si="15"/>
        <v>3.422446948710363</v>
      </c>
    </row>
    <row r="111" spans="1:10" x14ac:dyDescent="0.25">
      <c r="A111" s="1021"/>
      <c r="B111" s="196" t="s">
        <v>689</v>
      </c>
      <c r="C111" s="768" t="s">
        <v>316</v>
      </c>
      <c r="D111" s="307" t="s">
        <v>163</v>
      </c>
      <c r="E111" s="1022">
        <v>500</v>
      </c>
      <c r="F111" s="1023">
        <v>379.1</v>
      </c>
      <c r="G111" s="175">
        <v>0</v>
      </c>
      <c r="H111" s="1024">
        <f t="shared" si="14"/>
        <v>0</v>
      </c>
      <c r="I111" s="149">
        <f t="shared" si="15"/>
        <v>0</v>
      </c>
    </row>
    <row r="112" spans="1:10" ht="25.5" x14ac:dyDescent="0.25">
      <c r="A112" s="1021"/>
      <c r="B112" s="196" t="s">
        <v>690</v>
      </c>
      <c r="C112" s="768" t="s">
        <v>317</v>
      </c>
      <c r="D112" s="307" t="s">
        <v>163</v>
      </c>
      <c r="E112" s="175">
        <v>500</v>
      </c>
      <c r="F112" s="1025">
        <v>500</v>
      </c>
      <c r="G112" s="175">
        <v>72</v>
      </c>
      <c r="H112" s="1024">
        <f t="shared" si="14"/>
        <v>14.399999999999999</v>
      </c>
      <c r="I112" s="149">
        <f t="shared" si="15"/>
        <v>14.399999999999999</v>
      </c>
    </row>
    <row r="113" spans="1:9" x14ac:dyDescent="0.25">
      <c r="A113" s="1021"/>
      <c r="B113" s="196" t="s">
        <v>691</v>
      </c>
      <c r="C113" s="768" t="s">
        <v>318</v>
      </c>
      <c r="D113" s="307" t="s">
        <v>163</v>
      </c>
      <c r="E113" s="1022">
        <v>1500</v>
      </c>
      <c r="F113" s="1023">
        <v>1500</v>
      </c>
      <c r="G113" s="175">
        <v>0</v>
      </c>
      <c r="H113" s="1024">
        <f t="shared" si="14"/>
        <v>0</v>
      </c>
      <c r="I113" s="149">
        <f t="shared" si="15"/>
        <v>0</v>
      </c>
    </row>
    <row r="114" spans="1:9" x14ac:dyDescent="0.25">
      <c r="A114" s="1021"/>
      <c r="B114" s="196">
        <v>81161090318</v>
      </c>
      <c r="C114" s="768" t="s">
        <v>348</v>
      </c>
      <c r="D114" s="307" t="s">
        <v>163</v>
      </c>
      <c r="E114" s="1022">
        <v>1200</v>
      </c>
      <c r="F114" s="1023">
        <f>1200+10856</f>
        <v>12056</v>
      </c>
      <c r="G114" s="175">
        <v>0</v>
      </c>
      <c r="H114" s="1024">
        <f t="shared" si="14"/>
        <v>0</v>
      </c>
      <c r="I114" s="149">
        <f t="shared" si="15"/>
        <v>0</v>
      </c>
    </row>
    <row r="115" spans="1:9" x14ac:dyDescent="0.25">
      <c r="A115" s="1021"/>
      <c r="B115" s="196" t="s">
        <v>692</v>
      </c>
      <c r="C115" s="768" t="s">
        <v>693</v>
      </c>
      <c r="D115" s="307" t="s">
        <v>163</v>
      </c>
      <c r="E115" s="1022">
        <v>0</v>
      </c>
      <c r="F115" s="1023">
        <v>347.3</v>
      </c>
      <c r="G115" s="175">
        <v>347</v>
      </c>
      <c r="H115" s="363" t="s">
        <v>352</v>
      </c>
      <c r="I115" s="149">
        <f t="shared" si="15"/>
        <v>99.913619349265758</v>
      </c>
    </row>
    <row r="116" spans="1:9" ht="15.75" thickBot="1" x14ac:dyDescent="0.3">
      <c r="A116" s="1021"/>
      <c r="B116" s="196" t="s">
        <v>694</v>
      </c>
      <c r="C116" s="768" t="s">
        <v>695</v>
      </c>
      <c r="D116" s="307" t="s">
        <v>163</v>
      </c>
      <c r="E116" s="1022">
        <v>0</v>
      </c>
      <c r="F116" s="1023">
        <v>90</v>
      </c>
      <c r="G116" s="175">
        <v>90</v>
      </c>
      <c r="H116" s="363" t="s">
        <v>352</v>
      </c>
      <c r="I116" s="149">
        <f t="shared" si="15"/>
        <v>100</v>
      </c>
    </row>
    <row r="117" spans="1:9" ht="16.5" thickBot="1" x14ac:dyDescent="0.3">
      <c r="A117" s="1139" t="s">
        <v>319</v>
      </c>
      <c r="B117" s="1140"/>
      <c r="C117" s="1141"/>
      <c r="D117" s="301"/>
      <c r="E117" s="302">
        <f>E105+E110</f>
        <v>4400</v>
      </c>
      <c r="F117" s="303">
        <f>F105+F110</f>
        <v>18380.400000000001</v>
      </c>
      <c r="G117" s="302">
        <f>G105+G110</f>
        <v>1813</v>
      </c>
      <c r="H117" s="304">
        <f>G117/E117*100</f>
        <v>41.204545454545453</v>
      </c>
      <c r="I117" s="273">
        <f>G117/F117*100</f>
        <v>9.8637679267045328</v>
      </c>
    </row>
    <row r="118" spans="1:9" ht="15.75" thickBot="1" x14ac:dyDescent="0.3">
      <c r="F118" s="10"/>
    </row>
    <row r="119" spans="1:9" ht="16.5" thickBot="1" x14ac:dyDescent="0.3">
      <c r="A119" s="1139" t="s">
        <v>325</v>
      </c>
      <c r="B119" s="1140"/>
      <c r="C119" s="1141"/>
      <c r="D119" s="301"/>
      <c r="E119" s="302">
        <f>E96+E117</f>
        <v>305994</v>
      </c>
      <c r="F119" s="303">
        <f>F96+F117</f>
        <v>341018.80000000005</v>
      </c>
      <c r="G119" s="302">
        <f>G96+G117</f>
        <v>292047</v>
      </c>
      <c r="H119" s="304">
        <f>G119/E119*100</f>
        <v>95.442067491519438</v>
      </c>
      <c r="I119" s="273">
        <f>G119/F119*100</f>
        <v>85.639560047715833</v>
      </c>
    </row>
  </sheetData>
  <mergeCells count="7">
    <mergeCell ref="A119:C119"/>
    <mergeCell ref="A2:D2"/>
    <mergeCell ref="B7:C7"/>
    <mergeCell ref="B36:C36"/>
    <mergeCell ref="B94:C94"/>
    <mergeCell ref="A96:C96"/>
    <mergeCell ref="A117:C117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48CB3-B018-4692-89E1-313624F3CBAC}">
  <sheetPr>
    <pageSetUpPr fitToPage="1"/>
  </sheetPr>
  <dimension ref="A1:J2260"/>
  <sheetViews>
    <sheetView zoomScaleNormal="100" workbookViewId="0">
      <selection activeCell="G31" sqref="G31"/>
    </sheetView>
  </sheetViews>
  <sheetFormatPr defaultRowHeight="15" x14ac:dyDescent="0.25"/>
  <cols>
    <col min="1" max="2" width="12.7109375" style="370" customWidth="1"/>
    <col min="3" max="3" width="37" style="370" customWidth="1"/>
    <col min="4" max="4" width="51.5703125" style="370" customWidth="1"/>
    <col min="5" max="5" width="14.7109375" style="370" customWidth="1"/>
    <col min="6" max="6" width="15.140625" style="370" customWidth="1"/>
    <col min="7" max="9" width="14.7109375" style="370" customWidth="1"/>
    <col min="10" max="16384" width="9.140625" style="370"/>
  </cols>
  <sheetData>
    <row r="1" spans="1:9" s="1" customFormat="1" ht="18" x14ac:dyDescent="0.25">
      <c r="A1" s="239"/>
      <c r="B1" s="239"/>
      <c r="C1" s="240"/>
      <c r="D1" s="239"/>
    </row>
    <row r="2" spans="1:9" s="1" customFormat="1" ht="15.75" x14ac:dyDescent="0.25">
      <c r="A2" s="1145" t="s">
        <v>195</v>
      </c>
      <c r="B2" s="1146"/>
      <c r="C2" s="1146"/>
      <c r="D2" s="1146"/>
    </row>
    <row r="3" spans="1:9" s="1" customFormat="1" ht="15.75" thickBot="1" x14ac:dyDescent="0.3">
      <c r="A3" s="239"/>
      <c r="B3" s="239"/>
      <c r="C3" s="239"/>
      <c r="D3" s="239"/>
      <c r="I3" s="13" t="s">
        <v>696</v>
      </c>
    </row>
    <row r="4" spans="1:9" s="1" customFormat="1" x14ac:dyDescent="0.25">
      <c r="A4" s="14" t="s">
        <v>1</v>
      </c>
      <c r="B4" s="15" t="s">
        <v>2</v>
      </c>
      <c r="C4" s="16" t="s">
        <v>3</v>
      </c>
      <c r="D4" s="17"/>
      <c r="E4" s="18" t="s">
        <v>4</v>
      </c>
      <c r="F4" s="18" t="s">
        <v>290</v>
      </c>
      <c r="G4" s="19" t="s">
        <v>285</v>
      </c>
      <c r="H4" s="18" t="s">
        <v>286</v>
      </c>
      <c r="I4" s="79" t="s">
        <v>286</v>
      </c>
    </row>
    <row r="5" spans="1:9" s="1" customFormat="1" x14ac:dyDescent="0.25">
      <c r="A5" s="20" t="s">
        <v>5</v>
      </c>
      <c r="B5" s="693" t="s">
        <v>6</v>
      </c>
      <c r="C5" s="21" t="s">
        <v>7</v>
      </c>
      <c r="D5" s="22" t="s">
        <v>8</v>
      </c>
      <c r="E5" s="23" t="s">
        <v>289</v>
      </c>
      <c r="F5" s="23" t="s">
        <v>291</v>
      </c>
      <c r="G5" s="24" t="s">
        <v>354</v>
      </c>
      <c r="H5" s="23" t="s">
        <v>287</v>
      </c>
      <c r="I5" s="55" t="s">
        <v>288</v>
      </c>
    </row>
    <row r="6" spans="1:9" s="1" customFormat="1" ht="15" customHeight="1" thickBot="1" x14ac:dyDescent="0.3">
      <c r="A6" s="25" t="s">
        <v>9</v>
      </c>
      <c r="B6" s="26" t="s">
        <v>10</v>
      </c>
      <c r="C6" s="27"/>
      <c r="D6" s="28"/>
      <c r="E6" s="29">
        <v>2020</v>
      </c>
      <c r="F6" s="461">
        <f>[1]Kap.01!F11</f>
        <v>44196</v>
      </c>
      <c r="G6" s="461">
        <f>[1]Kap.01!G11</f>
        <v>44196</v>
      </c>
      <c r="H6" s="461" t="s">
        <v>225</v>
      </c>
      <c r="I6" s="30" t="s">
        <v>225</v>
      </c>
    </row>
    <row r="7" spans="1:9" s="1" customFormat="1" ht="15.75" x14ac:dyDescent="0.25">
      <c r="A7" s="1026" t="s">
        <v>196</v>
      </c>
      <c r="B7" s="1027"/>
      <c r="C7" s="1027"/>
      <c r="D7" s="1027"/>
      <c r="E7" s="1028"/>
      <c r="F7" s="1029"/>
      <c r="G7" s="1028"/>
      <c r="H7" s="1028"/>
      <c r="I7" s="1030"/>
    </row>
    <row r="8" spans="1:9" s="1" customFormat="1" x14ac:dyDescent="0.25">
      <c r="A8" s="122" t="s">
        <v>197</v>
      </c>
      <c r="B8" s="1085" t="s">
        <v>198</v>
      </c>
      <c r="C8" s="1086"/>
      <c r="D8" s="310"/>
      <c r="E8" s="124">
        <f>SUM(E10:E15)</f>
        <v>250</v>
      </c>
      <c r="F8" s="125">
        <f>SUM(F10:F15)</f>
        <v>4135.2</v>
      </c>
      <c r="G8" s="124">
        <f>SUM(G10:G15)</f>
        <v>8546</v>
      </c>
      <c r="H8" s="1031">
        <f>G8/E8*100</f>
        <v>3418.3999999999996</v>
      </c>
      <c r="I8" s="1032">
        <f>G8/F8*100</f>
        <v>206.66473205649064</v>
      </c>
    </row>
    <row r="9" spans="1:9" s="1" customFormat="1" ht="15" customHeight="1" x14ac:dyDescent="0.25">
      <c r="A9" s="161"/>
      <c r="B9" s="189"/>
      <c r="C9" s="246" t="s">
        <v>199</v>
      </c>
      <c r="D9" s="188" t="s">
        <v>211</v>
      </c>
      <c r="E9" s="467"/>
      <c r="F9" s="779"/>
      <c r="G9" s="467"/>
      <c r="H9" s="1033"/>
      <c r="I9" s="248"/>
    </row>
    <row r="10" spans="1:9" s="1" customFormat="1" x14ac:dyDescent="0.25">
      <c r="A10" s="194"/>
      <c r="B10" s="377"/>
      <c r="C10" s="311"/>
      <c r="D10" s="776" t="s">
        <v>106</v>
      </c>
      <c r="E10" s="467">
        <v>250</v>
      </c>
      <c r="F10" s="779">
        <v>250</v>
      </c>
      <c r="G10" s="467">
        <v>163</v>
      </c>
      <c r="H10" s="1034">
        <f>G10/E10*100</f>
        <v>65.2</v>
      </c>
      <c r="I10" s="1035">
        <f>G10/F10*100</f>
        <v>65.2</v>
      </c>
    </row>
    <row r="11" spans="1:9" s="1" customFormat="1" x14ac:dyDescent="0.25">
      <c r="A11" s="194"/>
      <c r="B11" s="1036"/>
      <c r="C11" s="246"/>
      <c r="D11" s="776"/>
      <c r="E11" s="467"/>
      <c r="F11" s="779"/>
      <c r="G11" s="467"/>
      <c r="H11" s="1034"/>
      <c r="I11" s="1037"/>
    </row>
    <row r="12" spans="1:9" s="1" customFormat="1" x14ac:dyDescent="0.25">
      <c r="A12" s="194"/>
      <c r="B12" s="1036"/>
      <c r="C12" s="376" t="s">
        <v>331</v>
      </c>
      <c r="D12" s="776" t="s">
        <v>332</v>
      </c>
      <c r="E12" s="467"/>
      <c r="F12" s="779"/>
      <c r="G12" s="467"/>
      <c r="H12" s="1038"/>
      <c r="I12" s="1039"/>
    </row>
    <row r="13" spans="1:9" s="1" customFormat="1" x14ac:dyDescent="0.25">
      <c r="A13" s="194"/>
      <c r="B13" s="1036"/>
      <c r="C13" s="376"/>
      <c r="D13" s="776" t="s">
        <v>333</v>
      </c>
      <c r="E13" s="467">
        <v>0</v>
      </c>
      <c r="F13" s="779">
        <v>3280.2</v>
      </c>
      <c r="G13" s="467">
        <v>3284</v>
      </c>
      <c r="H13" s="1040" t="s">
        <v>352</v>
      </c>
      <c r="I13" s="1035">
        <f t="shared" ref="I13:I15" si="0">G13/F13*100</f>
        <v>100.11584659471984</v>
      </c>
    </row>
    <row r="14" spans="1:9" s="1" customFormat="1" x14ac:dyDescent="0.25">
      <c r="A14" s="194"/>
      <c r="B14" s="1036"/>
      <c r="C14" s="376"/>
      <c r="D14" s="776" t="s">
        <v>697</v>
      </c>
      <c r="E14" s="467">
        <v>0</v>
      </c>
      <c r="F14" s="779">
        <v>448</v>
      </c>
      <c r="G14" s="467">
        <v>448</v>
      </c>
      <c r="H14" s="1040" t="s">
        <v>352</v>
      </c>
      <c r="I14" s="1035">
        <f t="shared" si="0"/>
        <v>100</v>
      </c>
    </row>
    <row r="15" spans="1:9" s="1" customFormat="1" x14ac:dyDescent="0.25">
      <c r="A15" s="194"/>
      <c r="B15" s="1036"/>
      <c r="C15" s="376"/>
      <c r="D15" s="776" t="s">
        <v>351</v>
      </c>
      <c r="E15" s="467">
        <v>0</v>
      </c>
      <c r="F15" s="779">
        <v>157</v>
      </c>
      <c r="G15" s="467">
        <v>4651</v>
      </c>
      <c r="H15" s="1040" t="s">
        <v>352</v>
      </c>
      <c r="I15" s="1035">
        <f t="shared" si="0"/>
        <v>2962.4203821656051</v>
      </c>
    </row>
    <row r="16" spans="1:9" s="1" customFormat="1" x14ac:dyDescent="0.25">
      <c r="A16" s="194"/>
      <c r="B16" s="1147"/>
      <c r="C16" s="1148"/>
      <c r="D16" s="1041"/>
      <c r="E16" s="467"/>
      <c r="F16" s="779"/>
      <c r="G16" s="467"/>
      <c r="H16" s="1033"/>
      <c r="I16" s="248"/>
    </row>
    <row r="17" spans="1:10" s="1" customFormat="1" x14ac:dyDescent="0.25">
      <c r="A17" s="169" t="s">
        <v>212</v>
      </c>
      <c r="B17" s="312" t="s">
        <v>207</v>
      </c>
      <c r="C17" s="282"/>
      <c r="D17" s="313"/>
      <c r="E17" s="124">
        <f>E19</f>
        <v>110</v>
      </c>
      <c r="F17" s="125">
        <f t="shared" ref="F17:G17" si="1">F19</f>
        <v>110</v>
      </c>
      <c r="G17" s="124">
        <f t="shared" si="1"/>
        <v>108</v>
      </c>
      <c r="H17" s="114">
        <f>G17/E17*100</f>
        <v>98.181818181818187</v>
      </c>
      <c r="I17" s="384">
        <f t="shared" ref="I17" si="2" xml:space="preserve"> (G17/E17)*100</f>
        <v>98.181818181818187</v>
      </c>
    </row>
    <row r="18" spans="1:10" s="1" customFormat="1" x14ac:dyDescent="0.25">
      <c r="A18" s="169"/>
      <c r="B18" s="253"/>
      <c r="C18" s="312" t="s">
        <v>213</v>
      </c>
      <c r="D18" s="313"/>
      <c r="E18" s="467"/>
      <c r="F18" s="779"/>
      <c r="G18" s="467"/>
      <c r="H18" s="467"/>
      <c r="I18" s="248"/>
    </row>
    <row r="19" spans="1:10" s="1" customFormat="1" x14ac:dyDescent="0.25">
      <c r="A19" s="161"/>
      <c r="B19" s="314"/>
      <c r="C19" s="246" t="s">
        <v>200</v>
      </c>
      <c r="D19" s="188" t="s">
        <v>201</v>
      </c>
      <c r="E19" s="467">
        <v>110</v>
      </c>
      <c r="F19" s="779">
        <v>110</v>
      </c>
      <c r="G19" s="467">
        <v>108</v>
      </c>
      <c r="H19" s="387">
        <f>G19/E19*100</f>
        <v>98.181818181818187</v>
      </c>
      <c r="I19" s="388">
        <f t="shared" ref="I19" si="3" xml:space="preserve"> (G19/E19)*100</f>
        <v>98.181818181818187</v>
      </c>
    </row>
    <row r="20" spans="1:10" s="1" customFormat="1" ht="15.75" thickBot="1" x14ac:dyDescent="0.3">
      <c r="A20" s="652"/>
      <c r="B20" s="1042"/>
      <c r="C20" s="1043"/>
      <c r="D20" s="1044"/>
      <c r="E20" s="471"/>
      <c r="F20" s="1045"/>
      <c r="G20" s="471"/>
      <c r="H20" s="471"/>
      <c r="I20" s="1046"/>
    </row>
    <row r="21" spans="1:10" s="1" customFormat="1" ht="16.5" thickBot="1" x14ac:dyDescent="0.3">
      <c r="A21" s="1072" t="s">
        <v>16</v>
      </c>
      <c r="B21" s="1073"/>
      <c r="C21" s="1074"/>
      <c r="D21" s="1047"/>
      <c r="E21" s="133">
        <f>E8+E17</f>
        <v>360</v>
      </c>
      <c r="F21" s="134">
        <f>F8+F17</f>
        <v>4245.2</v>
      </c>
      <c r="G21" s="133">
        <f>G8+G17</f>
        <v>8654</v>
      </c>
      <c r="H21" s="135">
        <f>G21/E21*100</f>
        <v>2403.8888888888887</v>
      </c>
      <c r="I21" s="682">
        <f>G21/F21*100</f>
        <v>203.85376425138983</v>
      </c>
      <c r="J21" s="402"/>
    </row>
    <row r="22" spans="1:10" s="1" customFormat="1" x14ac:dyDescent="0.25">
      <c r="E22" s="1048"/>
      <c r="F22" s="1048"/>
      <c r="G22" s="1048"/>
      <c r="H22" s="1048"/>
      <c r="I22" s="898"/>
      <c r="J22" s="11"/>
    </row>
    <row r="23" spans="1:10" s="1" customFormat="1" ht="15" customHeight="1" thickBot="1" x14ac:dyDescent="0.3">
      <c r="E23" s="100"/>
      <c r="F23" s="100"/>
      <c r="G23" s="100"/>
      <c r="H23" s="100"/>
    </row>
    <row r="24" spans="1:10" s="1" customFormat="1" x14ac:dyDescent="0.25">
      <c r="A24" s="36" t="s">
        <v>1</v>
      </c>
      <c r="B24" s="37" t="s">
        <v>2</v>
      </c>
      <c r="C24" s="38" t="s">
        <v>3</v>
      </c>
      <c r="D24" s="39"/>
      <c r="E24" s="18" t="s">
        <v>4</v>
      </c>
      <c r="F24" s="18" t="s">
        <v>290</v>
      </c>
      <c r="G24" s="19" t="s">
        <v>285</v>
      </c>
      <c r="H24" s="18" t="s">
        <v>286</v>
      </c>
      <c r="I24" s="79" t="s">
        <v>286</v>
      </c>
    </row>
    <row r="25" spans="1:10" s="1" customFormat="1" x14ac:dyDescent="0.25">
      <c r="A25" s="41" t="s">
        <v>5</v>
      </c>
      <c r="B25" s="42" t="s">
        <v>6</v>
      </c>
      <c r="C25" s="774" t="s">
        <v>7</v>
      </c>
      <c r="D25" s="43" t="s">
        <v>8</v>
      </c>
      <c r="E25" s="23" t="s">
        <v>289</v>
      </c>
      <c r="F25" s="23" t="s">
        <v>291</v>
      </c>
      <c r="G25" s="24" t="s">
        <v>354</v>
      </c>
      <c r="H25" s="23" t="s">
        <v>287</v>
      </c>
      <c r="I25" s="55" t="s">
        <v>288</v>
      </c>
    </row>
    <row r="26" spans="1:10" s="1" customFormat="1" ht="15.75" thickBot="1" x14ac:dyDescent="0.3">
      <c r="A26" s="5" t="s">
        <v>9</v>
      </c>
      <c r="B26" s="6" t="s">
        <v>10</v>
      </c>
      <c r="C26" s="7"/>
      <c r="D26" s="8"/>
      <c r="E26" s="29">
        <v>2020</v>
      </c>
      <c r="F26" s="461">
        <f>F6</f>
        <v>44196</v>
      </c>
      <c r="G26" s="461">
        <f>G6</f>
        <v>44196</v>
      </c>
      <c r="H26" s="461" t="s">
        <v>225</v>
      </c>
      <c r="I26" s="30" t="s">
        <v>225</v>
      </c>
    </row>
    <row r="27" spans="1:10" s="1" customFormat="1" ht="15.75" x14ac:dyDescent="0.25">
      <c r="A27" s="31" t="s">
        <v>295</v>
      </c>
      <c r="B27" s="42"/>
      <c r="C27" s="774"/>
      <c r="D27" s="54"/>
      <c r="E27" s="23"/>
      <c r="F27" s="44"/>
      <c r="G27" s="24"/>
      <c r="H27" s="24"/>
      <c r="I27" s="55"/>
      <c r="J27" s="404"/>
    </row>
    <row r="28" spans="1:10" s="1" customFormat="1" x14ac:dyDescent="0.25">
      <c r="A28" s="122" t="s">
        <v>197</v>
      </c>
      <c r="B28" s="1149" t="s">
        <v>198</v>
      </c>
      <c r="C28" s="1150"/>
      <c r="D28" s="408"/>
      <c r="E28" s="274">
        <f>E29</f>
        <v>0</v>
      </c>
      <c r="F28" s="275">
        <f>SUM(F29:F30)</f>
        <v>344.7</v>
      </c>
      <c r="G28" s="274">
        <f>SUM(G29:G30)</f>
        <v>353</v>
      </c>
      <c r="H28" s="972" t="s">
        <v>352</v>
      </c>
      <c r="I28" s="1049" t="s">
        <v>352</v>
      </c>
    </row>
    <row r="29" spans="1:10" s="45" customFormat="1" ht="26.25" customHeight="1" x14ac:dyDescent="0.25">
      <c r="A29" s="1050"/>
      <c r="B29" s="1051" t="s">
        <v>401</v>
      </c>
      <c r="C29" s="768" t="s">
        <v>698</v>
      </c>
      <c r="D29" s="1052" t="s">
        <v>332</v>
      </c>
      <c r="E29" s="1022">
        <v>0</v>
      </c>
      <c r="F29" s="1023">
        <v>343.5</v>
      </c>
      <c r="G29" s="1022">
        <v>352</v>
      </c>
      <c r="H29" s="828" t="s">
        <v>352</v>
      </c>
      <c r="I29" s="1053" t="s">
        <v>352</v>
      </c>
    </row>
    <row r="30" spans="1:10" s="45" customFormat="1" ht="15.75" thickBot="1" x14ac:dyDescent="0.3">
      <c r="A30" s="1054"/>
      <c r="B30" s="1055" t="s">
        <v>699</v>
      </c>
      <c r="C30" s="1056" t="s">
        <v>700</v>
      </c>
      <c r="D30" s="1057"/>
      <c r="E30" s="1058">
        <v>0</v>
      </c>
      <c r="F30" s="1059">
        <v>1.2</v>
      </c>
      <c r="G30" s="1058">
        <v>1</v>
      </c>
      <c r="H30" s="1060" t="s">
        <v>352</v>
      </c>
      <c r="I30" s="1061">
        <f>G30/F30*100</f>
        <v>83.333333333333343</v>
      </c>
    </row>
    <row r="31" spans="1:10" s="1" customFormat="1" ht="16.5" thickBot="1" x14ac:dyDescent="0.3">
      <c r="A31" s="1139" t="s">
        <v>319</v>
      </c>
      <c r="B31" s="1140"/>
      <c r="C31" s="1141"/>
      <c r="D31" s="301"/>
      <c r="E31" s="302">
        <f>E28</f>
        <v>0</v>
      </c>
      <c r="F31" s="303">
        <f>F28</f>
        <v>344.7</v>
      </c>
      <c r="G31" s="302">
        <f>G28</f>
        <v>353</v>
      </c>
      <c r="H31" s="1062" t="s">
        <v>352</v>
      </c>
      <c r="I31" s="1062" t="s">
        <v>352</v>
      </c>
    </row>
    <row r="32" spans="1:10" s="1" customFormat="1" ht="15.75" thickBot="1" x14ac:dyDescent="0.3">
      <c r="F32" s="10"/>
    </row>
    <row r="33" spans="1:9" s="1" customFormat="1" ht="16.5" thickBot="1" x14ac:dyDescent="0.3">
      <c r="A33" s="1139" t="s">
        <v>701</v>
      </c>
      <c r="B33" s="1140"/>
      <c r="C33" s="1141"/>
      <c r="D33" s="301"/>
      <c r="E33" s="302">
        <f>E21+E31</f>
        <v>360</v>
      </c>
      <c r="F33" s="303">
        <f>F21+F31</f>
        <v>4589.8999999999996</v>
      </c>
      <c r="G33" s="302">
        <f>G21+G31</f>
        <v>9007</v>
      </c>
      <c r="H33" s="304">
        <f>G33/E33*100</f>
        <v>2501.9444444444443</v>
      </c>
      <c r="I33" s="273">
        <f>G33/F33*100</f>
        <v>196.23521209612412</v>
      </c>
    </row>
    <row r="34" spans="1:9" s="1" customFormat="1" x14ac:dyDescent="0.25"/>
    <row r="35" spans="1:9" s="1" customFormat="1" x14ac:dyDescent="0.25"/>
    <row r="36" spans="1:9" s="1" customFormat="1" x14ac:dyDescent="0.25"/>
    <row r="37" spans="1:9" s="1" customFormat="1" x14ac:dyDescent="0.25"/>
    <row r="38" spans="1:9" s="1" customFormat="1" x14ac:dyDescent="0.25"/>
    <row r="39" spans="1:9" s="1" customFormat="1" x14ac:dyDescent="0.25"/>
    <row r="40" spans="1:9" s="1" customFormat="1" x14ac:dyDescent="0.25"/>
    <row r="41" spans="1:9" s="1" customFormat="1" x14ac:dyDescent="0.25"/>
    <row r="42" spans="1:9" s="1" customFormat="1" x14ac:dyDescent="0.25"/>
    <row r="43" spans="1:9" s="1" customFormat="1" x14ac:dyDescent="0.25"/>
    <row r="44" spans="1:9" s="1" customFormat="1" x14ac:dyDescent="0.25"/>
    <row r="45" spans="1:9" s="1" customFormat="1" x14ac:dyDescent="0.25"/>
    <row r="46" spans="1:9" s="1" customFormat="1" x14ac:dyDescent="0.25"/>
    <row r="47" spans="1:9" s="1" customFormat="1" x14ac:dyDescent="0.25"/>
    <row r="48" spans="1:9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</sheetData>
  <mergeCells count="7">
    <mergeCell ref="A33:C33"/>
    <mergeCell ref="A2:D2"/>
    <mergeCell ref="B8:C8"/>
    <mergeCell ref="B16:C16"/>
    <mergeCell ref="A21:C21"/>
    <mergeCell ref="B28:C28"/>
    <mergeCell ref="A31:C31"/>
  </mergeCells>
  <pageMargins left="0.31496062992125984" right="0" top="0.39370078740157483" bottom="0.39370078740157483" header="0" footer="0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Kap.01</vt:lpstr>
      <vt:lpstr>Kap.02 </vt:lpstr>
      <vt:lpstr>Kap. 03 </vt:lpstr>
      <vt:lpstr>Kap. 04</vt:lpstr>
      <vt:lpstr>Kap. 05</vt:lpstr>
      <vt:lpstr>Kap. 06 </vt:lpstr>
      <vt:lpstr>Kap. 07 </vt:lpstr>
      <vt:lpstr>Kap. 08 </vt:lpstr>
      <vt:lpstr>Kap. 09 </vt:lpstr>
      <vt:lpstr>Kap. 10 </vt:lpstr>
      <vt:lpstr>'Kap. 09 '!Oblast_tisku</vt:lpstr>
      <vt:lpstr>Kap.01!Oblast_tisku</vt:lpstr>
      <vt:lpstr>'Kap.02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2021-05-13T08:57:53Z</cp:lastPrinted>
  <dcterms:created xsi:type="dcterms:W3CDTF">2014-06-06T09:29:24Z</dcterms:created>
  <dcterms:modified xsi:type="dcterms:W3CDTF">2021-06-17T04:12:36Z</dcterms:modified>
</cp:coreProperties>
</file>